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manz-my.sharepoint.com/personal/eo_gmanz_co_nz/Documents/DJT/GMANZ/GMANZ Benchmarking/Club Benchmarking 2023/Redwood Park/"/>
    </mc:Choice>
  </mc:AlternateContent>
  <xr:revisionPtr revIDLastSave="24" documentId="8_{62E3A827-418A-48F3-A229-8F1D1FCCF72E}" xr6:coauthVersionLast="47" xr6:coauthVersionMax="47" xr10:uidLastSave="{58579E42-6E17-406E-8CCD-F8F96CDD9D6D}"/>
  <bookViews>
    <workbookView xWindow="-104" yWindow="-104" windowWidth="22326" windowHeight="12050" xr2:uid="{D09ED806-2A09-4657-8057-6DEECB3BE14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7" i="1" l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10" i="1"/>
  <c r="K207" i="1"/>
  <c r="K208" i="1"/>
  <c r="K209" i="1"/>
  <c r="K206" i="1"/>
  <c r="K203" i="1"/>
  <c r="K204" i="1"/>
  <c r="K205" i="1"/>
  <c r="K199" i="1"/>
  <c r="K200" i="1"/>
  <c r="K201" i="1"/>
  <c r="K198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24" i="1"/>
  <c r="K16" i="1"/>
  <c r="K17" i="1"/>
  <c r="K18" i="1"/>
  <c r="K19" i="1"/>
  <c r="K15" i="1"/>
  <c r="F211" i="1"/>
  <c r="E211" i="1"/>
  <c r="J28" i="1"/>
  <c r="H224" i="1"/>
  <c r="F224" i="1"/>
  <c r="E224" i="1"/>
  <c r="D224" i="1"/>
  <c r="C224" i="1"/>
  <c r="B224" i="1"/>
  <c r="G222" i="1"/>
  <c r="G219" i="1"/>
  <c r="H216" i="1"/>
  <c r="G216" i="1"/>
  <c r="F216" i="1"/>
  <c r="E216" i="1"/>
  <c r="D216" i="1"/>
  <c r="C216" i="1"/>
  <c r="B216" i="1"/>
  <c r="H212" i="1"/>
  <c r="G212" i="1"/>
  <c r="F212" i="1"/>
  <c r="E212" i="1"/>
  <c r="D212" i="1"/>
  <c r="C212" i="1"/>
  <c r="B212" i="1"/>
  <c r="H199" i="1"/>
  <c r="G199" i="1"/>
  <c r="F199" i="1"/>
  <c r="E199" i="1"/>
  <c r="D199" i="1"/>
  <c r="C199" i="1"/>
  <c r="B199" i="1"/>
  <c r="D194" i="1"/>
  <c r="C194" i="1"/>
  <c r="B194" i="1"/>
  <c r="J193" i="1"/>
  <c r="J191" i="1"/>
  <c r="J189" i="1"/>
  <c r="I188" i="1"/>
  <c r="H188" i="1"/>
  <c r="G188" i="1"/>
  <c r="F188" i="1"/>
  <c r="E188" i="1"/>
  <c r="D188" i="1"/>
  <c r="C188" i="1"/>
  <c r="B188" i="1"/>
  <c r="J186" i="1"/>
  <c r="I185" i="1"/>
  <c r="H185" i="1"/>
  <c r="G185" i="1"/>
  <c r="F185" i="1"/>
  <c r="E185" i="1"/>
  <c r="D185" i="1"/>
  <c r="C185" i="1"/>
  <c r="B185" i="1"/>
  <c r="J184" i="1"/>
  <c r="J183" i="1"/>
  <c r="J182" i="1"/>
  <c r="J181" i="1"/>
  <c r="J180" i="1"/>
  <c r="J179" i="1"/>
  <c r="J177" i="1"/>
  <c r="I176" i="1"/>
  <c r="I178" i="1" s="1"/>
  <c r="H176" i="1"/>
  <c r="H203" i="1" s="1"/>
  <c r="G176" i="1"/>
  <c r="G178" i="1" s="1"/>
  <c r="F176" i="1"/>
  <c r="F203" i="1" s="1"/>
  <c r="E176" i="1"/>
  <c r="E178" i="1" s="1"/>
  <c r="D176" i="1"/>
  <c r="D178" i="1" s="1"/>
  <c r="C176" i="1"/>
  <c r="C203" i="1" s="1"/>
  <c r="B176" i="1"/>
  <c r="J175" i="1"/>
  <c r="J174" i="1"/>
  <c r="J173" i="1"/>
  <c r="J172" i="1"/>
  <c r="J171" i="1"/>
  <c r="J170" i="1"/>
  <c r="J169" i="1"/>
  <c r="I168" i="1"/>
  <c r="G168" i="1"/>
  <c r="F168" i="1"/>
  <c r="E168" i="1"/>
  <c r="D168" i="1"/>
  <c r="C168" i="1"/>
  <c r="B168" i="1"/>
  <c r="J167" i="1"/>
  <c r="J166" i="1"/>
  <c r="J165" i="1"/>
  <c r="I164" i="1"/>
  <c r="H164" i="1"/>
  <c r="G164" i="1"/>
  <c r="F164" i="1"/>
  <c r="E164" i="1"/>
  <c r="D164" i="1"/>
  <c r="C164" i="1"/>
  <c r="B164" i="1"/>
  <c r="J163" i="1"/>
  <c r="J162" i="1"/>
  <c r="J161" i="1"/>
  <c r="J160" i="1"/>
  <c r="J159" i="1"/>
  <c r="I158" i="1"/>
  <c r="I46" i="1" s="1"/>
  <c r="H158" i="1"/>
  <c r="G158" i="1"/>
  <c r="G46" i="1" s="1"/>
  <c r="G224" i="1" s="1"/>
  <c r="F158" i="1"/>
  <c r="E158" i="1"/>
  <c r="D158" i="1"/>
  <c r="C158" i="1"/>
  <c r="B158" i="1"/>
  <c r="J157" i="1"/>
  <c r="J156" i="1"/>
  <c r="J155" i="1"/>
  <c r="J154" i="1"/>
  <c r="J153" i="1"/>
  <c r="J152" i="1"/>
  <c r="J151" i="1"/>
  <c r="J150" i="1"/>
  <c r="J149" i="1"/>
  <c r="J148" i="1"/>
  <c r="I147" i="1"/>
  <c r="H147" i="1"/>
  <c r="F147" i="1"/>
  <c r="E147" i="1"/>
  <c r="D147" i="1"/>
  <c r="C147" i="1"/>
  <c r="B147" i="1"/>
  <c r="J146" i="1"/>
  <c r="J145" i="1"/>
  <c r="J144" i="1"/>
  <c r="J143" i="1"/>
  <c r="J142" i="1"/>
  <c r="J141" i="1"/>
  <c r="J140" i="1"/>
  <c r="J139" i="1"/>
  <c r="J138" i="1"/>
  <c r="J137" i="1"/>
  <c r="J136" i="1"/>
  <c r="I135" i="1"/>
  <c r="I44" i="1" s="1"/>
  <c r="H135" i="1"/>
  <c r="F135" i="1"/>
  <c r="E135" i="1"/>
  <c r="D135" i="1"/>
  <c r="C135" i="1"/>
  <c r="C219" i="1" s="1"/>
  <c r="B135" i="1"/>
  <c r="B219" i="1" s="1"/>
  <c r="J134" i="1"/>
  <c r="J133" i="1"/>
  <c r="J132" i="1"/>
  <c r="J131" i="1"/>
  <c r="J130" i="1"/>
  <c r="J129" i="1"/>
  <c r="J128" i="1"/>
  <c r="J127" i="1"/>
  <c r="J126" i="1"/>
  <c r="J125" i="1"/>
  <c r="J123" i="1"/>
  <c r="I121" i="1"/>
  <c r="H121" i="1"/>
  <c r="G121" i="1"/>
  <c r="F121" i="1"/>
  <c r="E121" i="1"/>
  <c r="D121" i="1"/>
  <c r="C121" i="1"/>
  <c r="B121" i="1"/>
  <c r="J120" i="1"/>
  <c r="I119" i="1"/>
  <c r="H119" i="1"/>
  <c r="G119" i="1"/>
  <c r="F119" i="1"/>
  <c r="E119" i="1"/>
  <c r="E122" i="1" s="1"/>
  <c r="D119" i="1"/>
  <c r="C119" i="1"/>
  <c r="B119" i="1"/>
  <c r="J118" i="1"/>
  <c r="J117" i="1"/>
  <c r="J116" i="1"/>
  <c r="J115" i="1"/>
  <c r="J114" i="1"/>
  <c r="J113" i="1"/>
  <c r="J112" i="1"/>
  <c r="J111" i="1"/>
  <c r="J110" i="1"/>
  <c r="J109" i="1"/>
  <c r="J107" i="1"/>
  <c r="J106" i="1"/>
  <c r="J105" i="1"/>
  <c r="I104" i="1"/>
  <c r="I108" i="1" s="1"/>
  <c r="H104" i="1"/>
  <c r="H108" i="1" s="1"/>
  <c r="G104" i="1"/>
  <c r="G108" i="1" s="1"/>
  <c r="G124" i="1" s="1"/>
  <c r="F104" i="1"/>
  <c r="F108" i="1" s="1"/>
  <c r="E104" i="1"/>
  <c r="E108" i="1" s="1"/>
  <c r="D104" i="1"/>
  <c r="D108" i="1" s="1"/>
  <c r="C104" i="1"/>
  <c r="C108" i="1" s="1"/>
  <c r="B104" i="1"/>
  <c r="B108" i="1" s="1"/>
  <c r="J103" i="1"/>
  <c r="J102" i="1"/>
  <c r="J101" i="1"/>
  <c r="J100" i="1"/>
  <c r="J99" i="1"/>
  <c r="J98" i="1"/>
  <c r="J97" i="1"/>
  <c r="I96" i="1"/>
  <c r="H96" i="1"/>
  <c r="H211" i="1" s="1"/>
  <c r="G96" i="1"/>
  <c r="G211" i="1" s="1"/>
  <c r="F96" i="1"/>
  <c r="E96" i="1"/>
  <c r="D96" i="1"/>
  <c r="C96" i="1"/>
  <c r="B96" i="1"/>
  <c r="J95" i="1"/>
  <c r="J94" i="1"/>
  <c r="J93" i="1"/>
  <c r="J92" i="1"/>
  <c r="I91" i="1"/>
  <c r="G91" i="1"/>
  <c r="G217" i="1" s="1"/>
  <c r="J90" i="1"/>
  <c r="J88" i="1"/>
  <c r="F87" i="1"/>
  <c r="E87" i="1"/>
  <c r="D87" i="1"/>
  <c r="C87" i="1"/>
  <c r="B87" i="1"/>
  <c r="J86" i="1"/>
  <c r="I85" i="1"/>
  <c r="I87" i="1" s="1"/>
  <c r="H85" i="1"/>
  <c r="G85" i="1"/>
  <c r="G87" i="1" s="1"/>
  <c r="F85" i="1"/>
  <c r="E85" i="1"/>
  <c r="D85" i="1"/>
  <c r="C85" i="1"/>
  <c r="B85" i="1"/>
  <c r="J84" i="1"/>
  <c r="J83" i="1"/>
  <c r="J82" i="1"/>
  <c r="J81" i="1"/>
  <c r="H80" i="1"/>
  <c r="F80" i="1"/>
  <c r="E80" i="1"/>
  <c r="D80" i="1"/>
  <c r="C80" i="1"/>
  <c r="B80" i="1"/>
  <c r="J79" i="1"/>
  <c r="J77" i="1"/>
  <c r="I76" i="1"/>
  <c r="I78" i="1" s="1"/>
  <c r="H76" i="1"/>
  <c r="G76" i="1"/>
  <c r="G78" i="1" s="1"/>
  <c r="F76" i="1"/>
  <c r="E76" i="1"/>
  <c r="D76" i="1"/>
  <c r="C76" i="1"/>
  <c r="B76" i="1"/>
  <c r="B78" i="1" s="1"/>
  <c r="J75" i="1"/>
  <c r="J74" i="1"/>
  <c r="J73" i="1"/>
  <c r="J72" i="1"/>
  <c r="J71" i="1"/>
  <c r="H70" i="1"/>
  <c r="F70" i="1"/>
  <c r="E70" i="1"/>
  <c r="D70" i="1"/>
  <c r="C70" i="1"/>
  <c r="B70" i="1"/>
  <c r="J69" i="1"/>
  <c r="J68" i="1"/>
  <c r="J67" i="1"/>
  <c r="J66" i="1"/>
  <c r="J64" i="1"/>
  <c r="J63" i="1"/>
  <c r="J62" i="1"/>
  <c r="J61" i="1"/>
  <c r="J60" i="1"/>
  <c r="J59" i="1"/>
  <c r="J58" i="1"/>
  <c r="J56" i="1"/>
  <c r="J55" i="1"/>
  <c r="J53" i="1"/>
  <c r="H52" i="1"/>
  <c r="F52" i="1"/>
  <c r="E52" i="1"/>
  <c r="D52" i="1"/>
  <c r="C52" i="1"/>
  <c r="B52" i="1"/>
  <c r="J51" i="1"/>
  <c r="I49" i="1"/>
  <c r="I48" i="1"/>
  <c r="J47" i="1"/>
  <c r="I45" i="1"/>
  <c r="G45" i="1"/>
  <c r="I43" i="1"/>
  <c r="I42" i="1"/>
  <c r="J41" i="1"/>
  <c r="J40" i="1"/>
  <c r="J38" i="1"/>
  <c r="I37" i="1"/>
  <c r="H37" i="1"/>
  <c r="G37" i="1"/>
  <c r="F37" i="1"/>
  <c r="E37" i="1"/>
  <c r="D37" i="1"/>
  <c r="C37" i="1"/>
  <c r="B37" i="1"/>
  <c r="J36" i="1"/>
  <c r="J35" i="1"/>
  <c r="J34" i="1"/>
  <c r="I33" i="1"/>
  <c r="H33" i="1"/>
  <c r="H201" i="1" s="1"/>
  <c r="G33" i="1"/>
  <c r="F33" i="1"/>
  <c r="F201" i="1" s="1"/>
  <c r="E33" i="1"/>
  <c r="E201" i="1" s="1"/>
  <c r="D33" i="1"/>
  <c r="C33" i="1"/>
  <c r="C201" i="1" s="1"/>
  <c r="B33" i="1"/>
  <c r="J31" i="1"/>
  <c r="J30" i="1"/>
  <c r="J29" i="1"/>
  <c r="J27" i="1"/>
  <c r="J26" i="1"/>
  <c r="J25" i="1"/>
  <c r="J24" i="1"/>
  <c r="I19" i="1"/>
  <c r="H19" i="1"/>
  <c r="G19" i="1"/>
  <c r="F19" i="1"/>
  <c r="E19" i="1"/>
  <c r="D19" i="1"/>
  <c r="D209" i="1" s="1"/>
  <c r="C19" i="1"/>
  <c r="B19" i="1"/>
  <c r="J18" i="1"/>
  <c r="J17" i="1"/>
  <c r="J16" i="1"/>
  <c r="J15" i="1"/>
  <c r="D39" i="1" l="1"/>
  <c r="D213" i="1" s="1"/>
  <c r="I39" i="1"/>
  <c r="F190" i="1"/>
  <c r="F198" i="1" s="1"/>
  <c r="H78" i="1"/>
  <c r="G52" i="1"/>
  <c r="J85" i="1"/>
  <c r="E89" i="1"/>
  <c r="E91" i="1" s="1"/>
  <c r="E217" i="1" s="1"/>
  <c r="J168" i="1"/>
  <c r="H178" i="1"/>
  <c r="J32" i="1"/>
  <c r="C122" i="1"/>
  <c r="J96" i="1"/>
  <c r="D122" i="1"/>
  <c r="D124" i="1" s="1"/>
  <c r="F89" i="1"/>
  <c r="F91" i="1" s="1"/>
  <c r="F217" i="1" s="1"/>
  <c r="J50" i="1"/>
  <c r="H89" i="1"/>
  <c r="H91" i="1" s="1"/>
  <c r="H217" i="1" s="1"/>
  <c r="C39" i="1"/>
  <c r="C223" i="1" s="1"/>
  <c r="H39" i="1"/>
  <c r="H206" i="1" s="1"/>
  <c r="J119" i="1"/>
  <c r="F122" i="1"/>
  <c r="F124" i="1" s="1"/>
  <c r="J76" i="1"/>
  <c r="J147" i="1"/>
  <c r="I190" i="1"/>
  <c r="I192" i="1" s="1"/>
  <c r="J80" i="1"/>
  <c r="J87" i="1"/>
  <c r="J104" i="1"/>
  <c r="J185" i="1"/>
  <c r="F78" i="1"/>
  <c r="C178" i="1"/>
  <c r="B190" i="1"/>
  <c r="B192" i="1" s="1"/>
  <c r="G190" i="1"/>
  <c r="G192" i="1" s="1"/>
  <c r="J49" i="1"/>
  <c r="J48" i="1"/>
  <c r="J42" i="1"/>
  <c r="J176" i="1"/>
  <c r="E78" i="1"/>
  <c r="B89" i="1"/>
  <c r="B91" i="1" s="1"/>
  <c r="B217" i="1" s="1"/>
  <c r="I122" i="1"/>
  <c r="I124" i="1" s="1"/>
  <c r="E190" i="1"/>
  <c r="E198" i="1" s="1"/>
  <c r="F192" i="1"/>
  <c r="J70" i="1"/>
  <c r="D190" i="1"/>
  <c r="D200" i="1" s="1"/>
  <c r="H190" i="1"/>
  <c r="H198" i="1" s="1"/>
  <c r="I52" i="1"/>
  <c r="F178" i="1"/>
  <c r="C190" i="1"/>
  <c r="C198" i="1" s="1"/>
  <c r="F207" i="1"/>
  <c r="B39" i="1"/>
  <c r="B210" i="1" s="1"/>
  <c r="B201" i="1"/>
  <c r="J33" i="1"/>
  <c r="J46" i="1"/>
  <c r="J19" i="1"/>
  <c r="B209" i="1"/>
  <c r="B208" i="1"/>
  <c r="G209" i="1"/>
  <c r="G208" i="1"/>
  <c r="G201" i="1"/>
  <c r="G39" i="1"/>
  <c r="G223" i="1" s="1"/>
  <c r="J37" i="1"/>
  <c r="C78" i="1"/>
  <c r="C89" i="1"/>
  <c r="C91" i="1" s="1"/>
  <c r="C217" i="1" s="1"/>
  <c r="B211" i="1"/>
  <c r="C209" i="1"/>
  <c r="C208" i="1"/>
  <c r="H209" i="1"/>
  <c r="H208" i="1"/>
  <c r="E124" i="1"/>
  <c r="J108" i="1"/>
  <c r="H122" i="1"/>
  <c r="B222" i="1"/>
  <c r="D223" i="1"/>
  <c r="J158" i="1"/>
  <c r="D78" i="1"/>
  <c r="D89" i="1"/>
  <c r="D91" i="1" s="1"/>
  <c r="D217" i="1" s="1"/>
  <c r="E219" i="1"/>
  <c r="F219" i="1"/>
  <c r="E208" i="1"/>
  <c r="E209" i="1"/>
  <c r="D215" i="1"/>
  <c r="D206" i="1"/>
  <c r="D220" i="1"/>
  <c r="D204" i="1"/>
  <c r="D57" i="1"/>
  <c r="D65" i="1" s="1"/>
  <c r="B203" i="1"/>
  <c r="B207" i="1"/>
  <c r="D211" i="1"/>
  <c r="D210" i="1"/>
  <c r="F200" i="1"/>
  <c r="C207" i="1"/>
  <c r="H207" i="1"/>
  <c r="E39" i="1"/>
  <c r="E221" i="1" s="1"/>
  <c r="J45" i="1"/>
  <c r="D205" i="1"/>
  <c r="J164" i="1"/>
  <c r="B178" i="1"/>
  <c r="E222" i="1"/>
  <c r="F208" i="1"/>
  <c r="F209" i="1"/>
  <c r="D54" i="1"/>
  <c r="H219" i="1"/>
  <c r="F39" i="1"/>
  <c r="F214" i="1" s="1"/>
  <c r="E203" i="1"/>
  <c r="E207" i="1"/>
  <c r="J194" i="1"/>
  <c r="C57" i="1"/>
  <c r="C65" i="1" s="1"/>
  <c r="B122" i="1"/>
  <c r="B124" i="1" s="1"/>
  <c r="F222" i="1"/>
  <c r="G207" i="1"/>
  <c r="G203" i="1"/>
  <c r="D214" i="1"/>
  <c r="C124" i="1"/>
  <c r="J135" i="1"/>
  <c r="D218" i="1"/>
  <c r="D219" i="1"/>
  <c r="D208" i="1"/>
  <c r="D221" i="1"/>
  <c r="D222" i="1"/>
  <c r="D207" i="1"/>
  <c r="J121" i="1"/>
  <c r="J188" i="1"/>
  <c r="D203" i="1"/>
  <c r="H222" i="1"/>
  <c r="C222" i="1"/>
  <c r="B200" i="1" l="1"/>
  <c r="B223" i="1"/>
  <c r="I54" i="1"/>
  <c r="H214" i="1"/>
  <c r="I57" i="1"/>
  <c r="I65" i="1" s="1"/>
  <c r="B198" i="1"/>
  <c r="J44" i="1"/>
  <c r="H54" i="1"/>
  <c r="H57" i="1"/>
  <c r="H65" i="1" s="1"/>
  <c r="H221" i="1"/>
  <c r="H204" i="1"/>
  <c r="C192" i="1"/>
  <c r="H218" i="1"/>
  <c r="H213" i="1"/>
  <c r="H205" i="1"/>
  <c r="H210" i="1"/>
  <c r="H215" i="1"/>
  <c r="H220" i="1"/>
  <c r="H223" i="1"/>
  <c r="G200" i="1"/>
  <c r="J43" i="1"/>
  <c r="G198" i="1"/>
  <c r="C200" i="1"/>
  <c r="C204" i="1"/>
  <c r="H192" i="1"/>
  <c r="C221" i="1"/>
  <c r="C213" i="1"/>
  <c r="C215" i="1"/>
  <c r="E192" i="1"/>
  <c r="C54" i="1"/>
  <c r="C206" i="1"/>
  <c r="E200" i="1"/>
  <c r="H200" i="1"/>
  <c r="C218" i="1"/>
  <c r="C205" i="1"/>
  <c r="C214" i="1"/>
  <c r="J122" i="1"/>
  <c r="J124" i="1"/>
  <c r="F221" i="1"/>
  <c r="D192" i="1"/>
  <c r="D198" i="1"/>
  <c r="F220" i="1"/>
  <c r="F210" i="1"/>
  <c r="F215" i="1"/>
  <c r="F213" i="1"/>
  <c r="F206" i="1"/>
  <c r="F57" i="1"/>
  <c r="F65" i="1" s="1"/>
  <c r="F54" i="1"/>
  <c r="F204" i="1"/>
  <c r="E215" i="1"/>
  <c r="E210" i="1"/>
  <c r="E213" i="1"/>
  <c r="E204" i="1"/>
  <c r="E206" i="1"/>
  <c r="E220" i="1"/>
  <c r="E57" i="1"/>
  <c r="E65" i="1" s="1"/>
  <c r="E54" i="1"/>
  <c r="E205" i="1"/>
  <c r="E218" i="1"/>
  <c r="B213" i="1"/>
  <c r="B215" i="1"/>
  <c r="B220" i="1"/>
  <c r="B204" i="1"/>
  <c r="B214" i="1"/>
  <c r="B54" i="1"/>
  <c r="B57" i="1" s="1"/>
  <c r="B65" i="1" s="1"/>
  <c r="B206" i="1"/>
  <c r="J78" i="1"/>
  <c r="B205" i="1"/>
  <c r="J89" i="1"/>
  <c r="B218" i="1"/>
  <c r="J190" i="1"/>
  <c r="E223" i="1"/>
  <c r="J39" i="1"/>
  <c r="G213" i="1"/>
  <c r="G218" i="1"/>
  <c r="G221" i="1"/>
  <c r="G210" i="1"/>
  <c r="G220" i="1"/>
  <c r="G214" i="1"/>
  <c r="G206" i="1"/>
  <c r="G204" i="1"/>
  <c r="G215" i="1"/>
  <c r="G54" i="1"/>
  <c r="G57" i="1"/>
  <c r="G65" i="1" s="1"/>
  <c r="F223" i="1"/>
  <c r="F218" i="1"/>
  <c r="F205" i="1"/>
  <c r="J178" i="1"/>
  <c r="G205" i="1"/>
  <c r="B221" i="1"/>
  <c r="E214" i="1"/>
  <c r="J192" i="1" l="1"/>
  <c r="J52" i="1"/>
  <c r="J91" i="1"/>
  <c r="J54" i="1" l="1"/>
  <c r="J65" i="1"/>
  <c r="J57" i="1"/>
</calcChain>
</file>

<file path=xl/sharedStrings.xml><?xml version="1.0" encoding="utf-8"?>
<sst xmlns="http://schemas.openxmlformats.org/spreadsheetml/2006/main" count="230" uniqueCount="185">
  <si>
    <t>Club Benchmarking - Financial year 2023</t>
  </si>
  <si>
    <t>Expressed in $,000's</t>
  </si>
  <si>
    <t>Year ending in</t>
  </si>
  <si>
    <t>Club 1</t>
  </si>
  <si>
    <t>Club 2</t>
  </si>
  <si>
    <t>Club 3</t>
  </si>
  <si>
    <t>Club 4</t>
  </si>
  <si>
    <t>Club 5</t>
  </si>
  <si>
    <t>Club 6</t>
  </si>
  <si>
    <t>Club 7</t>
  </si>
  <si>
    <t>Tauranga</t>
  </si>
  <si>
    <t>St Clair</t>
  </si>
  <si>
    <t>Waipu</t>
  </si>
  <si>
    <t>Redwood Pk</t>
  </si>
  <si>
    <t>Howick</t>
  </si>
  <si>
    <t>Hamilton</t>
  </si>
  <si>
    <t>Taupo</t>
  </si>
  <si>
    <t>M=Metropolitan Club ; P= Provincial club</t>
  </si>
  <si>
    <t>P</t>
  </si>
  <si>
    <t>M</t>
  </si>
  <si>
    <t>MEMBERSHIP</t>
  </si>
  <si>
    <t>Total</t>
  </si>
  <si>
    <t>Average</t>
  </si>
  <si>
    <t>Male</t>
  </si>
  <si>
    <t>Female</t>
  </si>
  <si>
    <t>Junior Boys</t>
  </si>
  <si>
    <t>Junior Girls</t>
  </si>
  <si>
    <t>TOTAL</t>
  </si>
  <si>
    <t>CLUB REVENUE</t>
  </si>
  <si>
    <t>Bar and  Café</t>
  </si>
  <si>
    <t>Gaming</t>
  </si>
  <si>
    <t>Golf Operations incl Cart Fees</t>
  </si>
  <si>
    <t>Golf Shop</t>
  </si>
  <si>
    <t>Green Fees/Tournaments/Competitions/Match Fees</t>
  </si>
  <si>
    <t>Range</t>
  </si>
  <si>
    <t>Rent</t>
  </si>
  <si>
    <t>Subscriptions/Entrance fees/Levies</t>
  </si>
  <si>
    <t>Total all other revenue</t>
  </si>
  <si>
    <t>Total operating revenue</t>
  </si>
  <si>
    <t>Wage Subsidy</t>
  </si>
  <si>
    <t>Donations/grants/interest/Sponsorship/Gaming machines</t>
  </si>
  <si>
    <t>Other non-exchange revenue</t>
  </si>
  <si>
    <t>Total non-exchange revenue</t>
  </si>
  <si>
    <t>TOTAL REVENUE</t>
  </si>
  <si>
    <t>EXPENSES</t>
  </si>
  <si>
    <t>Admin</t>
  </si>
  <si>
    <t xml:space="preserve">Bar and Café </t>
  </si>
  <si>
    <t>Course</t>
  </si>
  <si>
    <t>Driving range</t>
  </si>
  <si>
    <t>Facilities/House</t>
  </si>
  <si>
    <t>Golf ops incl Cart hire</t>
  </si>
  <si>
    <t>Total of all other expenses</t>
  </si>
  <si>
    <t>Wages</t>
  </si>
  <si>
    <t>Total Expenditure</t>
  </si>
  <si>
    <t>Operating surplus before depreciation and finance costs</t>
  </si>
  <si>
    <t>Depreciation</t>
  </si>
  <si>
    <t>Operating surplus before finance costs</t>
  </si>
  <si>
    <t>Profit/(Loss)on Sale of Assets/Investments</t>
  </si>
  <si>
    <t>Finance Income</t>
  </si>
  <si>
    <t>Finance Expense</t>
  </si>
  <si>
    <t xml:space="preserve">Operating surplus </t>
  </si>
  <si>
    <t xml:space="preserve">F&amp;B </t>
  </si>
  <si>
    <t>Bar Income</t>
  </si>
  <si>
    <t>Café Income</t>
  </si>
  <si>
    <t>TOTAL F&amp;B REVENUE</t>
  </si>
  <si>
    <t>BAR EXPENSES</t>
  </si>
  <si>
    <t>N/A</t>
  </si>
  <si>
    <t>Purchases</t>
  </si>
  <si>
    <t>Expenses</t>
  </si>
  <si>
    <t>BAR PROFIT</t>
  </si>
  <si>
    <t>BAR% GROSS PROFIT</t>
  </si>
  <si>
    <t>CAFÉ EXPENSES</t>
  </si>
  <si>
    <t>TOTAL CAFE EXPENSES</t>
  </si>
  <si>
    <t>CAFÉ  PROFIT</t>
  </si>
  <si>
    <t>TOTAL BAR &amp; CAFÉ EXPENSES</t>
  </si>
  <si>
    <t>F&amp;B PROFIT</t>
  </si>
  <si>
    <t>MEMBER RELATED REVENUE</t>
  </si>
  <si>
    <t>Subscriptions/entrance fees</t>
  </si>
  <si>
    <t>Assn Levies/Member levies</t>
  </si>
  <si>
    <t>TOTAL MEMBER RELATED REVENUE</t>
  </si>
  <si>
    <t>GOLF RELATED REVENUE</t>
  </si>
  <si>
    <t>Green fees/Corporate green fees</t>
  </si>
  <si>
    <t>Competition golf/Tournaments/Match fees</t>
  </si>
  <si>
    <t>Cart revenue</t>
  </si>
  <si>
    <t>Driving Range Income</t>
  </si>
  <si>
    <t>All other golf revenue</t>
  </si>
  <si>
    <t>Total Golf Ops</t>
  </si>
  <si>
    <t>Shop revenue</t>
  </si>
  <si>
    <t>Total Golf Revenue</t>
  </si>
  <si>
    <t>GOLF EXPENSES</t>
  </si>
  <si>
    <t xml:space="preserve">Wages </t>
  </si>
  <si>
    <t>Assn Levies</t>
  </si>
  <si>
    <t>Club Competitions/ Pennants/Junior golf</t>
  </si>
  <si>
    <t>Golf Pro commissions/retainer/coaching</t>
  </si>
  <si>
    <t>Golf Cart lease/rentals/R&amp;M</t>
  </si>
  <si>
    <t>Tournaments/Prizes</t>
  </si>
  <si>
    <t>Other golf expenses</t>
  </si>
  <si>
    <t>Total Golf ops expenses</t>
  </si>
  <si>
    <t>Cost of shop retail sales</t>
  </si>
  <si>
    <t>Total cost of shop sales</t>
  </si>
  <si>
    <t>Golf Expenses</t>
  </si>
  <si>
    <t>Golf Nett Profit</t>
  </si>
  <si>
    <t>COURSE</t>
  </si>
  <si>
    <t>Chemicals/Sand/Fertilizer/ soil /seed</t>
  </si>
  <si>
    <t>Fuels</t>
  </si>
  <si>
    <t>Water/Irrigation</t>
  </si>
  <si>
    <t>Utilities/Lease costs</t>
  </si>
  <si>
    <t>Equipment repairs</t>
  </si>
  <si>
    <t>Course maintenance</t>
  </si>
  <si>
    <t>Course development</t>
  </si>
  <si>
    <t>Total Course costs</t>
  </si>
  <si>
    <t>ADMIN</t>
  </si>
  <si>
    <t>Acctg/Audit fees</t>
  </si>
  <si>
    <t>Computer</t>
  </si>
  <si>
    <t>Insurance</t>
  </si>
  <si>
    <t>Legal</t>
  </si>
  <si>
    <t>Marketing</t>
  </si>
  <si>
    <t>Power/Gas Utilities</t>
  </si>
  <si>
    <t>Rates</t>
  </si>
  <si>
    <t>Total all other Admin expenses</t>
  </si>
  <si>
    <t>Wages &amp; Staff Costs</t>
  </si>
  <si>
    <t>Total Admin Expenses</t>
  </si>
  <si>
    <t>HOUSE</t>
  </si>
  <si>
    <t>Cleaning/Laundry</t>
  </si>
  <si>
    <t>R&amp;M</t>
  </si>
  <si>
    <t>Utilities</t>
  </si>
  <si>
    <t>Security</t>
  </si>
  <si>
    <t xml:space="preserve">All other house costs </t>
  </si>
  <si>
    <t>All other buildings costs</t>
  </si>
  <si>
    <t>Total house expenses</t>
  </si>
  <si>
    <t>DEPRECIATION</t>
  </si>
  <si>
    <t>ABNORMALS - INCOME</t>
  </si>
  <si>
    <t>Interest/Wage subsidy/Sponsorship/Donations/Rent/Grants</t>
  </si>
  <si>
    <t>Investments sale/Grant</t>
  </si>
  <si>
    <t>TOTAL ABNORMAL INCOME</t>
  </si>
  <si>
    <t>ABNORMALS - EXPENSE</t>
  </si>
  <si>
    <t>Interest/Course development/Loss on Sale of asset</t>
  </si>
  <si>
    <t>TOTAL ABNORMAL EXPENSES</t>
  </si>
  <si>
    <t>FINANCE COSTS</t>
  </si>
  <si>
    <t>Finance</t>
  </si>
  <si>
    <t>TOTAL INCOME</t>
  </si>
  <si>
    <t>TOTAL EXPENDITURE</t>
  </si>
  <si>
    <t>TOTAL PROFIT BEFORE DEPN</t>
  </si>
  <si>
    <t>TOTAL PROFIT AFTER DEPN</t>
  </si>
  <si>
    <t>BALANCE SHEET</t>
  </si>
  <si>
    <t>Opening assets</t>
  </si>
  <si>
    <t>Current assets</t>
  </si>
  <si>
    <t>Noncurrent assets</t>
  </si>
  <si>
    <t>TOTAL ASSETS</t>
  </si>
  <si>
    <t>Current liabilities</t>
  </si>
  <si>
    <t>Noncurrent liabilities</t>
  </si>
  <si>
    <t>TOTAL LIABILITIES</t>
  </si>
  <si>
    <t>TOTAL EQUITY</t>
  </si>
  <si>
    <t>MOVEMENT IN EQUITY</t>
  </si>
  <si>
    <t>TOTAL WAGES</t>
  </si>
  <si>
    <t>RATIOS</t>
  </si>
  <si>
    <t>Changing net assets = %Ending nett assets - Beginning nett assets</t>
  </si>
  <si>
    <t>Current Ratios = Current assets divided by current liabilities</t>
  </si>
  <si>
    <t>Debt to Equity Ratio = %Total liabilities divided by Total Equity</t>
  </si>
  <si>
    <t>Subs to Operating revenue = Operating subs divided by Operating revenue</t>
  </si>
  <si>
    <t>Nett profit before depn &amp; finance costs to turnover</t>
  </si>
  <si>
    <t>Subscriptions to total turnover</t>
  </si>
  <si>
    <t>Expenses to total turnover</t>
  </si>
  <si>
    <t>$ Revenue per member ($)</t>
  </si>
  <si>
    <t xml:space="preserve">$ Nett Profit before depn &amp; finance costs per member </t>
  </si>
  <si>
    <t>$ Subscriptions/member ($)</t>
  </si>
  <si>
    <t>$ F&amp;B turnover/member ($)</t>
  </si>
  <si>
    <t>Wages to total turnover</t>
  </si>
  <si>
    <t>Wages to subscriptions</t>
  </si>
  <si>
    <t>Expenses to subscriptions</t>
  </si>
  <si>
    <t>F&amp;B income to total turnover</t>
  </si>
  <si>
    <t>Golf Operations income to total turnover</t>
  </si>
  <si>
    <t xml:space="preserve">Green fees to total turnover </t>
  </si>
  <si>
    <t>Green fees to Subscription turnover</t>
  </si>
  <si>
    <t>F&amp;B Profit to F&amp;B Turnover</t>
  </si>
  <si>
    <t>Course costs to total turnover</t>
  </si>
  <si>
    <t>Course costs to subscriptions turnover</t>
  </si>
  <si>
    <t>Course wages to turnover</t>
  </si>
  <si>
    <t>Admin costs to total turnover</t>
  </si>
  <si>
    <t>Admin costs to subscriptions</t>
  </si>
  <si>
    <t>House costs to total income</t>
  </si>
  <si>
    <t>House costs to subscriptions</t>
  </si>
  <si>
    <t xml:space="preserve">M=Metropolitan Clubs </t>
  </si>
  <si>
    <t>P=Provincial clubs</t>
  </si>
  <si>
    <t>S=Small Provincial clubs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</si>
</sst>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;\-&quot;$&quot;#,##0"/>
    <numFmt numFmtId="164" formatCode="0_ ;[Red]\-0\ "/>
    <numFmt numFmtId="165" formatCode="#,##0_ ;[Red]\-#,##0\ "/>
    <numFmt numFmtId="166" formatCode="&quot;$&quot;#,##0"/>
  </numFmts>
  <fonts count="7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/>
    <xf numFmtId="0" fontId="0" fillId="2" borderId="0" xfId="0" applyFill="1" applyAlignment="1">
      <alignment horizontal="center"/>
    </xf>
    <xf numFmtId="0" fontId="3" fillId="2" borderId="3" xfId="0" applyFont="1" applyFill="1" applyBorder="1"/>
    <xf numFmtId="0" fontId="3" fillId="2" borderId="2" xfId="0" applyFont="1" applyFill="1" applyBorder="1" applyAlignment="1">
      <alignment horizontal="center"/>
    </xf>
    <xf numFmtId="0" fontId="4" fillId="2" borderId="3" xfId="0" applyFont="1" applyFill="1" applyBorder="1"/>
    <xf numFmtId="0" fontId="3" fillId="2" borderId="3" xfId="0" applyFont="1" applyFill="1" applyBorder="1" applyAlignment="1">
      <alignment horizontal="center"/>
    </xf>
    <xf numFmtId="0" fontId="4" fillId="2" borderId="4" xfId="0" applyFont="1" applyFill="1" applyBorder="1"/>
    <xf numFmtId="0" fontId="0" fillId="2" borderId="0" xfId="0" applyFill="1" applyAlignment="1">
      <alignment horizontal="left"/>
    </xf>
    <xf numFmtId="3" fontId="0" fillId="2" borderId="1" xfId="0" applyNumberFormat="1" applyFill="1" applyBorder="1" applyAlignment="1">
      <alignment horizontal="center"/>
    </xf>
    <xf numFmtId="3" fontId="0" fillId="2" borderId="5" xfId="0" applyNumberFormat="1" applyFill="1" applyBorder="1" applyAlignment="1">
      <alignment horizontal="center"/>
    </xf>
    <xf numFmtId="3" fontId="2" fillId="2" borderId="5" xfId="0" applyNumberFormat="1" applyFont="1" applyFill="1" applyBorder="1" applyAlignment="1">
      <alignment horizontal="center"/>
    </xf>
    <xf numFmtId="0" fontId="0" fillId="2" borderId="0" xfId="0" applyFill="1"/>
    <xf numFmtId="3" fontId="2" fillId="2" borderId="2" xfId="0" applyNumberFormat="1" applyFont="1" applyFill="1" applyBorder="1" applyAlignment="1">
      <alignment horizontal="center"/>
    </xf>
    <xf numFmtId="3" fontId="0" fillId="2" borderId="3" xfId="0" applyNumberFormat="1" applyFill="1" applyBorder="1" applyAlignment="1">
      <alignment horizontal="center"/>
    </xf>
    <xf numFmtId="3" fontId="0" fillId="2" borderId="4" xfId="0" applyNumberFormat="1" applyFill="1" applyBorder="1" applyAlignment="1">
      <alignment horizontal="center"/>
    </xf>
    <xf numFmtId="3" fontId="2" fillId="2" borderId="3" xfId="0" applyNumberFormat="1" applyFont="1" applyFill="1" applyBorder="1" applyAlignment="1">
      <alignment horizontal="center"/>
    </xf>
    <xf numFmtId="3" fontId="2" fillId="2" borderId="4" xfId="0" applyNumberFormat="1" applyFont="1" applyFill="1" applyBorder="1" applyAlignment="1">
      <alignment horizontal="center"/>
    </xf>
    <xf numFmtId="3" fontId="0" fillId="2" borderId="2" xfId="0" applyNumberFormat="1" applyFill="1" applyBorder="1" applyAlignment="1">
      <alignment horizontal="center"/>
    </xf>
    <xf numFmtId="0" fontId="2" fillId="2" borderId="2" xfId="0" applyFont="1" applyFill="1" applyBorder="1"/>
    <xf numFmtId="0" fontId="2" fillId="2" borderId="3" xfId="0" applyFont="1" applyFill="1" applyBorder="1"/>
    <xf numFmtId="0" fontId="2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9" fontId="2" fillId="2" borderId="2" xfId="0" applyNumberFormat="1" applyFont="1" applyFill="1" applyBorder="1" applyAlignment="1">
      <alignment horizontal="center"/>
    </xf>
    <xf numFmtId="9" fontId="2" fillId="2" borderId="4" xfId="0" applyNumberFormat="1" applyFont="1" applyFill="1" applyBorder="1" applyAlignment="1">
      <alignment horizontal="center"/>
    </xf>
    <xf numFmtId="0" fontId="2" fillId="2" borderId="4" xfId="0" applyFont="1" applyFill="1" applyBorder="1"/>
    <xf numFmtId="1" fontId="2" fillId="2" borderId="2" xfId="0" applyNumberFormat="1" applyFont="1" applyFill="1" applyBorder="1" applyAlignment="1">
      <alignment horizontal="center"/>
    </xf>
    <xf numFmtId="1" fontId="2" fillId="2" borderId="3" xfId="0" applyNumberFormat="1" applyFont="1" applyFill="1" applyBorder="1" applyAlignment="1">
      <alignment horizontal="center"/>
    </xf>
    <xf numFmtId="0" fontId="0" fillId="2" borderId="3" xfId="0" applyFill="1" applyBorder="1"/>
    <xf numFmtId="0" fontId="0" fillId="2" borderId="5" xfId="0" applyFill="1" applyBorder="1"/>
    <xf numFmtId="0" fontId="0" fillId="2" borderId="4" xfId="0" applyFill="1" applyBorder="1"/>
    <xf numFmtId="3" fontId="2" fillId="2" borderId="6" xfId="0" applyNumberFormat="1" applyFont="1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164" fontId="2" fillId="2" borderId="1" xfId="0" applyNumberFormat="1" applyFont="1" applyFill="1" applyBorder="1"/>
    <xf numFmtId="164" fontId="2" fillId="2" borderId="2" xfId="0" applyNumberFormat="1" applyFont="1" applyFill="1" applyBorder="1" applyAlignment="1">
      <alignment horizontal="center"/>
    </xf>
    <xf numFmtId="164" fontId="5" fillId="2" borderId="2" xfId="0" applyNumberFormat="1" applyFont="1" applyFill="1" applyBorder="1" applyAlignment="1">
      <alignment horizontal="center"/>
    </xf>
    <xf numFmtId="1" fontId="2" fillId="2" borderId="5" xfId="0" applyNumberFormat="1" applyFont="1" applyFill="1" applyBorder="1"/>
    <xf numFmtId="165" fontId="2" fillId="2" borderId="1" xfId="0" applyNumberFormat="1" applyFont="1" applyFill="1" applyBorder="1" applyAlignment="1">
      <alignment horizontal="center"/>
    </xf>
    <xf numFmtId="9" fontId="0" fillId="2" borderId="1" xfId="0" applyNumberFormat="1" applyFill="1" applyBorder="1" applyAlignment="1">
      <alignment horizontal="center"/>
    </xf>
    <xf numFmtId="9" fontId="4" fillId="2" borderId="1" xfId="0" applyNumberFormat="1" applyFont="1" applyFill="1" applyBorder="1" applyAlignment="1">
      <alignment horizontal="center"/>
    </xf>
    <xf numFmtId="9" fontId="1" fillId="2" borderId="1" xfId="0" applyNumberFormat="1" applyFont="1" applyFill="1" applyBorder="1" applyAlignment="1">
      <alignment horizontal="center"/>
    </xf>
    <xf numFmtId="9" fontId="3" fillId="3" borderId="1" xfId="0" applyNumberFormat="1" applyFont="1" applyFill="1" applyBorder="1" applyAlignment="1">
      <alignment horizontal="center"/>
    </xf>
    <xf numFmtId="9" fontId="0" fillId="2" borderId="1" xfId="0" applyNumberFormat="1" applyFill="1" applyBorder="1"/>
    <xf numFmtId="9" fontId="3" fillId="2" borderId="1" xfId="0" applyNumberFormat="1" applyFont="1" applyFill="1" applyBorder="1" applyAlignment="1">
      <alignment horizontal="center"/>
    </xf>
    <xf numFmtId="5" fontId="4" fillId="2" borderId="1" xfId="0" applyNumberFormat="1" applyFont="1" applyFill="1" applyBorder="1" applyAlignment="1">
      <alignment horizontal="center"/>
    </xf>
    <xf numFmtId="166" fontId="3" fillId="3" borderId="1" xfId="0" applyNumberFormat="1" applyFont="1" applyFill="1" applyBorder="1" applyAlignment="1">
      <alignment horizontal="center"/>
    </xf>
    <xf numFmtId="5" fontId="0" fillId="2" borderId="1" xfId="0" applyNumberFormat="1" applyFill="1" applyBorder="1" applyAlignment="1">
      <alignment horizontal="center"/>
    </xf>
    <xf numFmtId="5" fontId="1" fillId="2" borderId="1" xfId="0" applyNumberFormat="1" applyFont="1" applyFill="1" applyBorder="1" applyAlignment="1">
      <alignment horizontal="center"/>
    </xf>
    <xf numFmtId="9" fontId="0" fillId="2" borderId="1" xfId="0" applyNumberFormat="1" applyFill="1" applyBorder="1" applyAlignment="1">
      <alignment horizontal="left"/>
    </xf>
    <xf numFmtId="1" fontId="3" fillId="4" borderId="1" xfId="0" applyNumberFormat="1" applyFont="1" applyFill="1" applyBorder="1" applyAlignment="1">
      <alignment horizontal="center"/>
    </xf>
    <xf numFmtId="3" fontId="2" fillId="4" borderId="1" xfId="0" applyNumberFormat="1" applyFont="1" applyFill="1" applyBorder="1" applyAlignment="1">
      <alignment horizontal="center"/>
    </xf>
    <xf numFmtId="1" fontId="2" fillId="4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11365-AD30-4842-91DE-140B43646F2B}">
  <dimension ref="A1:K228"/>
  <sheetViews>
    <sheetView tabSelected="1" topLeftCell="A57" workbookViewId="0">
      <selection activeCell="M190" sqref="M190"/>
    </sheetView>
  </sheetViews>
  <sheetFormatPr defaultRowHeight="14.4" x14ac:dyDescent="0.3"/>
  <cols>
    <col min="1" max="1" width="66" style="18" customWidth="1"/>
    <col min="2" max="2" width="8.59765625" style="22" customWidth="1"/>
    <col min="3" max="3" width="7" style="22" customWidth="1"/>
    <col min="4" max="4" width="7.296875" style="22" bestFit="1" customWidth="1"/>
    <col min="5" max="5" width="7" style="22" customWidth="1"/>
    <col min="6" max="6" width="8.5" style="22" customWidth="1"/>
    <col min="7" max="7" width="7.5" style="22" customWidth="1"/>
    <col min="8" max="9" width="11.59765625" style="22" customWidth="1"/>
  </cols>
  <sheetData>
    <row r="1" spans="1:1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3">
      <c r="A2" s="1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3">
      <c r="A3" s="1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x14ac:dyDescent="0.3">
      <c r="A4" s="1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x14ac:dyDescent="0.3">
      <c r="A5" s="1" t="s">
        <v>2</v>
      </c>
      <c r="B5" s="2">
        <v>2023</v>
      </c>
      <c r="C5" s="2">
        <v>2023</v>
      </c>
      <c r="D5" s="2">
        <v>2023</v>
      </c>
      <c r="E5" s="2">
        <v>2023</v>
      </c>
      <c r="F5" s="2">
        <v>2023</v>
      </c>
      <c r="G5" s="2">
        <v>2023</v>
      </c>
      <c r="H5" s="2">
        <v>2023</v>
      </c>
      <c r="I5" s="2"/>
      <c r="J5" s="2"/>
      <c r="K5" s="2"/>
    </row>
    <row r="6" spans="1:11" x14ac:dyDescent="0.3">
      <c r="A6" s="3"/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H6" s="2" t="s">
        <v>9</v>
      </c>
      <c r="I6" s="2"/>
      <c r="J6" s="2"/>
      <c r="K6" s="2"/>
    </row>
    <row r="7" spans="1:11" x14ac:dyDescent="0.3">
      <c r="A7" s="4"/>
      <c r="B7" s="2" t="s">
        <v>10</v>
      </c>
      <c r="C7" s="2" t="s">
        <v>11</v>
      </c>
      <c r="D7" s="2" t="s">
        <v>12</v>
      </c>
      <c r="E7" s="2" t="s">
        <v>14</v>
      </c>
      <c r="F7" s="2" t="s">
        <v>15</v>
      </c>
      <c r="G7" s="2" t="s">
        <v>16</v>
      </c>
      <c r="H7" s="2" t="s">
        <v>13</v>
      </c>
      <c r="I7" s="2"/>
      <c r="J7" s="5"/>
      <c r="K7" s="5"/>
    </row>
    <row r="8" spans="1:11" x14ac:dyDescent="0.3">
      <c r="A8" s="3"/>
      <c r="B8" s="2"/>
      <c r="C8" s="2"/>
      <c r="D8" s="2"/>
      <c r="E8" s="2"/>
      <c r="F8" s="2"/>
      <c r="G8" s="2"/>
      <c r="H8" s="2"/>
      <c r="I8" s="2"/>
      <c r="J8" s="5"/>
      <c r="K8" s="5"/>
    </row>
    <row r="9" spans="1:11" x14ac:dyDescent="0.3">
      <c r="A9" s="3" t="s">
        <v>17</v>
      </c>
      <c r="B9" s="6" t="s">
        <v>18</v>
      </c>
      <c r="C9" s="6" t="s">
        <v>19</v>
      </c>
      <c r="D9" s="6" t="s">
        <v>18</v>
      </c>
      <c r="E9" s="6" t="s">
        <v>19</v>
      </c>
      <c r="F9" s="6" t="s">
        <v>18</v>
      </c>
      <c r="G9" s="6" t="s">
        <v>18</v>
      </c>
      <c r="H9" s="6" t="s">
        <v>18</v>
      </c>
      <c r="I9" s="6"/>
      <c r="J9" s="2"/>
      <c r="K9" s="2"/>
    </row>
    <row r="10" spans="1:11" x14ac:dyDescent="0.3">
      <c r="A10" s="3"/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1" x14ac:dyDescent="0.3">
      <c r="A11" s="3"/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1:11" x14ac:dyDescent="0.3">
      <c r="A12" s="3" t="s">
        <v>20</v>
      </c>
      <c r="B12" s="2" t="s">
        <v>3</v>
      </c>
      <c r="C12" s="2" t="s">
        <v>4</v>
      </c>
      <c r="D12" s="2" t="s">
        <v>5</v>
      </c>
      <c r="E12" s="2" t="s">
        <v>6</v>
      </c>
      <c r="F12" s="2" t="s">
        <v>7</v>
      </c>
      <c r="G12" s="2" t="s">
        <v>8</v>
      </c>
      <c r="H12" s="2" t="s">
        <v>9</v>
      </c>
      <c r="I12" s="2"/>
      <c r="J12" s="59" t="s">
        <v>21</v>
      </c>
      <c r="K12" s="59" t="s">
        <v>22</v>
      </c>
    </row>
    <row r="13" spans="1:11" x14ac:dyDescent="0.3">
      <c r="A13" s="3"/>
      <c r="B13" s="6"/>
      <c r="C13" s="6"/>
      <c r="D13" s="6"/>
      <c r="E13" s="6"/>
      <c r="F13" s="6"/>
      <c r="G13" s="6"/>
      <c r="H13" s="6"/>
      <c r="I13" s="6"/>
      <c r="J13" s="60"/>
      <c r="K13" s="61"/>
    </row>
    <row r="14" spans="1:11" x14ac:dyDescent="0.3">
      <c r="A14" s="9"/>
      <c r="B14" s="6"/>
      <c r="C14" s="6"/>
      <c r="D14" s="6"/>
      <c r="E14" s="6"/>
      <c r="F14" s="6"/>
      <c r="G14" s="6"/>
      <c r="H14" s="6"/>
      <c r="I14" s="6"/>
      <c r="J14" s="60"/>
      <c r="K14" s="61"/>
    </row>
    <row r="15" spans="1:11" x14ac:dyDescent="0.3">
      <c r="A15" s="9" t="s">
        <v>23</v>
      </c>
      <c r="B15" s="10">
        <v>701</v>
      </c>
      <c r="C15" s="10">
        <v>755</v>
      </c>
      <c r="D15" s="10">
        <v>422</v>
      </c>
      <c r="E15" s="10">
        <v>476</v>
      </c>
      <c r="F15" s="10">
        <v>675</v>
      </c>
      <c r="G15" s="10">
        <v>647</v>
      </c>
      <c r="H15" s="10">
        <v>552</v>
      </c>
      <c r="I15" s="10"/>
      <c r="J15" s="60">
        <f>SUM(B15:H15)</f>
        <v>4228</v>
      </c>
      <c r="K15" s="60">
        <f>SUM(J15)/7</f>
        <v>604</v>
      </c>
    </row>
    <row r="16" spans="1:11" x14ac:dyDescent="0.3">
      <c r="A16" s="9" t="s">
        <v>24</v>
      </c>
      <c r="B16" s="10">
        <v>255</v>
      </c>
      <c r="C16" s="10">
        <v>81</v>
      </c>
      <c r="D16" s="10">
        <v>128</v>
      </c>
      <c r="E16" s="10">
        <v>72</v>
      </c>
      <c r="F16" s="10">
        <v>164</v>
      </c>
      <c r="G16" s="10">
        <v>218</v>
      </c>
      <c r="H16" s="10">
        <v>109</v>
      </c>
      <c r="I16" s="10"/>
      <c r="J16" s="60">
        <f>SUM(B16:H16)</f>
        <v>1027</v>
      </c>
      <c r="K16" s="60">
        <f t="shared" ref="K16:K19" si="0">SUM(J16)/7</f>
        <v>146.71428571428572</v>
      </c>
    </row>
    <row r="17" spans="1:11" x14ac:dyDescent="0.3">
      <c r="A17" s="9" t="s">
        <v>25</v>
      </c>
      <c r="B17" s="10">
        <v>133</v>
      </c>
      <c r="C17" s="10">
        <v>27</v>
      </c>
      <c r="D17" s="10">
        <v>24</v>
      </c>
      <c r="E17" s="10">
        <v>38</v>
      </c>
      <c r="F17" s="10">
        <v>149</v>
      </c>
      <c r="G17" s="10">
        <v>272</v>
      </c>
      <c r="H17" s="10">
        <v>74</v>
      </c>
      <c r="I17" s="10"/>
      <c r="J17" s="60">
        <f>SUM(B17:H17)</f>
        <v>717</v>
      </c>
      <c r="K17" s="60">
        <f t="shared" si="0"/>
        <v>102.42857142857143</v>
      </c>
    </row>
    <row r="18" spans="1:11" ht="15" thickBot="1" x14ac:dyDescent="0.35">
      <c r="A18" s="11" t="s">
        <v>26</v>
      </c>
      <c r="B18" s="10">
        <v>15</v>
      </c>
      <c r="C18" s="10">
        <v>1</v>
      </c>
      <c r="D18" s="10">
        <v>3</v>
      </c>
      <c r="E18" s="10">
        <v>8</v>
      </c>
      <c r="F18" s="10">
        <v>20</v>
      </c>
      <c r="G18" s="10">
        <v>96</v>
      </c>
      <c r="H18" s="10">
        <v>14</v>
      </c>
      <c r="I18" s="10"/>
      <c r="J18" s="60">
        <f>SUM(B18:H18)</f>
        <v>157</v>
      </c>
      <c r="K18" s="60">
        <f t="shared" si="0"/>
        <v>22.428571428571427</v>
      </c>
    </row>
    <row r="19" spans="1:11" ht="15.55" thickTop="1" thickBot="1" x14ac:dyDescent="0.35">
      <c r="A19" s="13" t="s">
        <v>27</v>
      </c>
      <c r="B19" s="14">
        <f t="shared" ref="B19:I19" si="1">SUM(B15:B18)</f>
        <v>1104</v>
      </c>
      <c r="C19" s="14">
        <f t="shared" si="1"/>
        <v>864</v>
      </c>
      <c r="D19" s="14">
        <f t="shared" si="1"/>
        <v>577</v>
      </c>
      <c r="E19" s="14">
        <f t="shared" si="1"/>
        <v>594</v>
      </c>
      <c r="F19" s="14">
        <f t="shared" si="1"/>
        <v>1008</v>
      </c>
      <c r="G19" s="14">
        <f t="shared" si="1"/>
        <v>1233</v>
      </c>
      <c r="H19" s="14">
        <f t="shared" si="1"/>
        <v>749</v>
      </c>
      <c r="I19" s="14">
        <f t="shared" si="1"/>
        <v>0</v>
      </c>
      <c r="J19" s="60">
        <f>SUM(B19:G19)</f>
        <v>5380</v>
      </c>
      <c r="K19" s="60">
        <f t="shared" si="0"/>
        <v>768.57142857142856</v>
      </c>
    </row>
    <row r="20" spans="1:11" ht="15" thickTop="1" x14ac:dyDescent="0.3">
      <c r="A20" s="15"/>
      <c r="B20" s="16"/>
      <c r="C20" s="16"/>
      <c r="D20" s="16"/>
      <c r="E20" s="16"/>
      <c r="F20" s="16"/>
      <c r="G20" s="16"/>
      <c r="H20" s="16"/>
      <c r="I20" s="16"/>
      <c r="J20" s="60"/>
      <c r="K20" s="61"/>
    </row>
    <row r="21" spans="1:11" x14ac:dyDescent="0.3">
      <c r="A21" s="17"/>
      <c r="B21" s="16"/>
      <c r="C21" s="16"/>
      <c r="D21" s="16"/>
      <c r="E21" s="6"/>
      <c r="F21" s="6"/>
      <c r="G21" s="6"/>
      <c r="H21" s="6"/>
      <c r="I21" s="6"/>
      <c r="J21" s="60"/>
      <c r="K21" s="61"/>
    </row>
    <row r="22" spans="1:11" x14ac:dyDescent="0.3">
      <c r="B22" s="2"/>
      <c r="C22" s="2"/>
      <c r="D22" s="2"/>
      <c r="E22" s="2"/>
      <c r="F22" s="2"/>
      <c r="G22" s="2"/>
      <c r="H22" s="2"/>
      <c r="I22" s="2"/>
      <c r="J22" s="60"/>
      <c r="K22" s="61"/>
    </row>
    <row r="23" spans="1:11" x14ac:dyDescent="0.3">
      <c r="A23" s="1" t="s">
        <v>28</v>
      </c>
      <c r="B23" s="2" t="s">
        <v>3</v>
      </c>
      <c r="C23" s="2" t="s">
        <v>4</v>
      </c>
      <c r="D23" s="2" t="s">
        <v>5</v>
      </c>
      <c r="E23" s="2" t="s">
        <v>6</v>
      </c>
      <c r="F23" s="2" t="s">
        <v>7</v>
      </c>
      <c r="G23" s="2" t="s">
        <v>8</v>
      </c>
      <c r="H23" s="2" t="s">
        <v>9</v>
      </c>
      <c r="I23" s="2"/>
      <c r="J23" s="59" t="s">
        <v>21</v>
      </c>
      <c r="K23" s="59" t="s">
        <v>22</v>
      </c>
    </row>
    <row r="24" spans="1:11" x14ac:dyDescent="0.3">
      <c r="A24" s="4" t="s">
        <v>29</v>
      </c>
      <c r="B24" s="19">
        <v>443</v>
      </c>
      <c r="C24" s="19">
        <v>537</v>
      </c>
      <c r="D24" s="19">
        <v>261</v>
      </c>
      <c r="E24" s="20">
        <v>261</v>
      </c>
      <c r="F24" s="20">
        <v>402</v>
      </c>
      <c r="G24" s="20">
        <v>96</v>
      </c>
      <c r="H24" s="20">
        <v>308</v>
      </c>
      <c r="I24" s="20"/>
      <c r="J24" s="60">
        <f>SUM(B24:H24)</f>
        <v>2308</v>
      </c>
      <c r="K24" s="60">
        <f>SUM(J24)/7</f>
        <v>329.71428571428572</v>
      </c>
    </row>
    <row r="25" spans="1:11" x14ac:dyDescent="0.3">
      <c r="A25" s="4" t="s">
        <v>30</v>
      </c>
      <c r="B25" s="19"/>
      <c r="C25" s="19"/>
      <c r="D25" s="19">
        <v>142</v>
      </c>
      <c r="E25" s="21"/>
      <c r="F25" s="21"/>
      <c r="G25" s="21"/>
      <c r="H25" s="21"/>
      <c r="I25" s="21"/>
      <c r="J25" s="60">
        <f>SUM(B25:H25)</f>
        <v>142</v>
      </c>
      <c r="K25" s="60">
        <f t="shared" ref="K25:K88" si="2">SUM(J25)/7</f>
        <v>20.285714285714285</v>
      </c>
    </row>
    <row r="26" spans="1:11" x14ac:dyDescent="0.3">
      <c r="A26" s="4" t="s">
        <v>31</v>
      </c>
      <c r="B26" s="19">
        <v>13</v>
      </c>
      <c r="C26" s="19"/>
      <c r="D26" s="19"/>
      <c r="E26" s="19">
        <v>406</v>
      </c>
      <c r="F26" s="19"/>
      <c r="G26" s="19"/>
      <c r="H26" s="19"/>
      <c r="I26" s="19"/>
      <c r="J26" s="60">
        <f>SUM(B26:H26)</f>
        <v>419</v>
      </c>
      <c r="K26" s="60">
        <f t="shared" si="2"/>
        <v>59.857142857142854</v>
      </c>
    </row>
    <row r="27" spans="1:11" x14ac:dyDescent="0.3">
      <c r="A27" s="4" t="s">
        <v>32</v>
      </c>
      <c r="B27" s="19"/>
      <c r="C27" s="19"/>
      <c r="D27" s="19">
        <v>78</v>
      </c>
      <c r="E27" s="19"/>
      <c r="F27" s="19"/>
      <c r="G27" s="19">
        <v>138</v>
      </c>
      <c r="H27" s="19">
        <v>10</v>
      </c>
      <c r="I27" s="19"/>
      <c r="J27" s="60">
        <f>SUM(B27:H27)</f>
        <v>226</v>
      </c>
      <c r="K27" s="60">
        <f t="shared" si="2"/>
        <v>32.285714285714285</v>
      </c>
    </row>
    <row r="28" spans="1:11" x14ac:dyDescent="0.3">
      <c r="A28" s="4" t="s">
        <v>33</v>
      </c>
      <c r="B28" s="19">
        <v>167</v>
      </c>
      <c r="C28" s="19">
        <v>272</v>
      </c>
      <c r="D28" s="19">
        <v>394</v>
      </c>
      <c r="E28" s="19"/>
      <c r="F28" s="19">
        <v>201</v>
      </c>
      <c r="G28" s="19">
        <v>559</v>
      </c>
      <c r="H28" s="19">
        <v>363</v>
      </c>
      <c r="I28" s="19"/>
      <c r="J28" s="60">
        <f>SUM(B28:H28)</f>
        <v>1956</v>
      </c>
      <c r="K28" s="60">
        <f t="shared" si="2"/>
        <v>279.42857142857144</v>
      </c>
    </row>
    <row r="29" spans="1:11" x14ac:dyDescent="0.3">
      <c r="A29" s="4" t="s">
        <v>34</v>
      </c>
      <c r="B29" s="19"/>
      <c r="C29" s="19"/>
      <c r="D29" s="19">
        <v>18</v>
      </c>
      <c r="E29" s="19"/>
      <c r="F29" s="19"/>
      <c r="G29" s="19"/>
      <c r="H29" s="19"/>
      <c r="I29" s="19"/>
      <c r="J29" s="60">
        <f>SUM(B29:H29)</f>
        <v>18</v>
      </c>
      <c r="K29" s="60">
        <f t="shared" si="2"/>
        <v>2.5714285714285716</v>
      </c>
    </row>
    <row r="30" spans="1:11" x14ac:dyDescent="0.3">
      <c r="A30" s="4" t="s">
        <v>35</v>
      </c>
      <c r="B30" s="19"/>
      <c r="C30" s="19">
        <v>20</v>
      </c>
      <c r="D30" s="19"/>
      <c r="E30" s="19"/>
      <c r="F30" s="19">
        <v>58</v>
      </c>
      <c r="G30" s="19"/>
      <c r="H30" s="19">
        <v>77</v>
      </c>
      <c r="I30" s="19"/>
      <c r="J30" s="60">
        <f>SUM(B30:H30)</f>
        <v>155</v>
      </c>
      <c r="K30" s="60">
        <f t="shared" si="2"/>
        <v>22.142857142857142</v>
      </c>
    </row>
    <row r="31" spans="1:11" x14ac:dyDescent="0.3">
      <c r="A31" s="4" t="s">
        <v>36</v>
      </c>
      <c r="B31" s="19">
        <v>706</v>
      </c>
      <c r="C31" s="19">
        <v>444</v>
      </c>
      <c r="D31" s="19">
        <v>343</v>
      </c>
      <c r="E31" s="19">
        <v>604</v>
      </c>
      <c r="F31" s="19">
        <v>689</v>
      </c>
      <c r="G31" s="19">
        <v>567</v>
      </c>
      <c r="H31" s="19">
        <v>624</v>
      </c>
      <c r="I31" s="19"/>
      <c r="J31" s="60">
        <f>SUM(B31:H31)</f>
        <v>3977</v>
      </c>
      <c r="K31" s="60">
        <f t="shared" si="2"/>
        <v>568.14285714285711</v>
      </c>
    </row>
    <row r="32" spans="1:11" x14ac:dyDescent="0.3">
      <c r="A32" s="4" t="s">
        <v>37</v>
      </c>
      <c r="B32" s="19">
        <v>93</v>
      </c>
      <c r="C32" s="19">
        <v>100</v>
      </c>
      <c r="D32" s="19">
        <v>7</v>
      </c>
      <c r="E32" s="19">
        <v>182</v>
      </c>
      <c r="F32" s="19">
        <v>58</v>
      </c>
      <c r="G32" s="19">
        <v>34</v>
      </c>
      <c r="H32" s="19">
        <v>23</v>
      </c>
      <c r="I32" s="19"/>
      <c r="J32" s="60">
        <f>SUM(B32:H32)</f>
        <v>497</v>
      </c>
      <c r="K32" s="60">
        <f t="shared" si="2"/>
        <v>71</v>
      </c>
    </row>
    <row r="33" spans="1:11" ht="15" thickBot="1" x14ac:dyDescent="0.35">
      <c r="A33" s="1" t="s">
        <v>38</v>
      </c>
      <c r="B33" s="23">
        <f t="shared" ref="B33:I33" si="3">SUM(B24:B32)</f>
        <v>1422</v>
      </c>
      <c r="C33" s="23">
        <f t="shared" si="3"/>
        <v>1373</v>
      </c>
      <c r="D33" s="23">
        <f t="shared" si="3"/>
        <v>1243</v>
      </c>
      <c r="E33" s="23">
        <f t="shared" si="3"/>
        <v>1453</v>
      </c>
      <c r="F33" s="23">
        <f t="shared" si="3"/>
        <v>1408</v>
      </c>
      <c r="G33" s="23">
        <f t="shared" si="3"/>
        <v>1394</v>
      </c>
      <c r="H33" s="23">
        <f t="shared" si="3"/>
        <v>1405</v>
      </c>
      <c r="I33" s="23">
        <f t="shared" si="3"/>
        <v>0</v>
      </c>
      <c r="J33" s="60">
        <f>SUM(B33:H33)</f>
        <v>9698</v>
      </c>
      <c r="K33" s="60">
        <f t="shared" si="2"/>
        <v>1385.4285714285713</v>
      </c>
    </row>
    <row r="34" spans="1:11" ht="15" thickTop="1" x14ac:dyDescent="0.3">
      <c r="A34" s="4" t="s">
        <v>39</v>
      </c>
      <c r="B34" s="24">
        <v>15</v>
      </c>
      <c r="C34" s="24">
        <v>1</v>
      </c>
      <c r="D34" s="24">
        <v>3</v>
      </c>
      <c r="E34" s="19"/>
      <c r="F34" s="19"/>
      <c r="G34" s="19"/>
      <c r="H34" s="19"/>
      <c r="I34" s="19"/>
      <c r="J34" s="60">
        <f>SUM(B34:H34)</f>
        <v>19</v>
      </c>
      <c r="K34" s="60">
        <f t="shared" si="2"/>
        <v>2.7142857142857144</v>
      </c>
    </row>
    <row r="35" spans="1:11" x14ac:dyDescent="0.3">
      <c r="A35" s="4" t="s">
        <v>40</v>
      </c>
      <c r="B35" s="19">
        <v>39</v>
      </c>
      <c r="C35" s="19">
        <v>155</v>
      </c>
      <c r="D35" s="19">
        <v>168</v>
      </c>
      <c r="E35" s="19">
        <v>70</v>
      </c>
      <c r="F35" s="19">
        <v>237</v>
      </c>
      <c r="G35" s="19">
        <v>146</v>
      </c>
      <c r="H35" s="19">
        <v>86</v>
      </c>
      <c r="I35" s="19"/>
      <c r="J35" s="60">
        <f>SUM(B35:H35)</f>
        <v>901</v>
      </c>
      <c r="K35" s="60">
        <f t="shared" si="2"/>
        <v>128.71428571428572</v>
      </c>
    </row>
    <row r="36" spans="1:11" x14ac:dyDescent="0.3">
      <c r="A36" s="4" t="s">
        <v>41</v>
      </c>
      <c r="B36" s="20"/>
      <c r="C36" s="20"/>
      <c r="D36" s="20">
        <v>91</v>
      </c>
      <c r="E36" s="19"/>
      <c r="F36" s="19"/>
      <c r="G36" s="19"/>
      <c r="H36" s="19">
        <v>86</v>
      </c>
      <c r="I36" s="19"/>
      <c r="J36" s="60">
        <f>SUM(B36:H36)</f>
        <v>177</v>
      </c>
      <c r="K36" s="60">
        <f t="shared" si="2"/>
        <v>25.285714285714285</v>
      </c>
    </row>
    <row r="37" spans="1:11" ht="15" thickBot="1" x14ac:dyDescent="0.35">
      <c r="A37" s="1" t="s">
        <v>42</v>
      </c>
      <c r="B37" s="23">
        <f t="shared" ref="B37:C37" si="4">SUM(B34:B36)</f>
        <v>54</v>
      </c>
      <c r="C37" s="23">
        <f t="shared" si="4"/>
        <v>156</v>
      </c>
      <c r="D37" s="23">
        <f>SUM(D34:D36)</f>
        <v>262</v>
      </c>
      <c r="E37" s="23">
        <f t="shared" ref="E37:F37" si="5">SUM(E34:E36)</f>
        <v>70</v>
      </c>
      <c r="F37" s="23">
        <f t="shared" si="5"/>
        <v>237</v>
      </c>
      <c r="G37" s="23">
        <f t="shared" ref="G37:I37" si="6">SUM(G34:G36)</f>
        <v>146</v>
      </c>
      <c r="H37" s="23">
        <f t="shared" si="6"/>
        <v>172</v>
      </c>
      <c r="I37" s="23">
        <f t="shared" si="6"/>
        <v>0</v>
      </c>
      <c r="J37" s="60">
        <f>SUM(B37:H37)</f>
        <v>1097</v>
      </c>
      <c r="K37" s="60">
        <f t="shared" si="2"/>
        <v>156.71428571428572</v>
      </c>
    </row>
    <row r="38" spans="1:11" ht="15" thickTop="1" x14ac:dyDescent="0.3">
      <c r="A38" s="1"/>
      <c r="B38" s="25"/>
      <c r="C38" s="25"/>
      <c r="D38" s="25"/>
      <c r="E38" s="19"/>
      <c r="F38" s="19"/>
      <c r="G38" s="19"/>
      <c r="H38" s="19"/>
      <c r="I38" s="19"/>
      <c r="J38" s="60">
        <f>SUM(B38:H38)</f>
        <v>0</v>
      </c>
      <c r="K38" s="60">
        <f t="shared" si="2"/>
        <v>0</v>
      </c>
    </row>
    <row r="39" spans="1:11" ht="15" thickBot="1" x14ac:dyDescent="0.35">
      <c r="A39" s="1" t="s">
        <v>43</v>
      </c>
      <c r="B39" s="23">
        <f t="shared" ref="B39:I39" si="7">SUM(B33+B37)</f>
        <v>1476</v>
      </c>
      <c r="C39" s="23">
        <f>SUM(C33+C37)</f>
        <v>1529</v>
      </c>
      <c r="D39" s="23">
        <f t="shared" si="7"/>
        <v>1505</v>
      </c>
      <c r="E39" s="23">
        <f t="shared" si="7"/>
        <v>1523</v>
      </c>
      <c r="F39" s="23">
        <f t="shared" si="7"/>
        <v>1645</v>
      </c>
      <c r="G39" s="23">
        <f t="shared" si="7"/>
        <v>1540</v>
      </c>
      <c r="H39" s="23">
        <f t="shared" si="7"/>
        <v>1577</v>
      </c>
      <c r="I39" s="23">
        <f t="shared" si="7"/>
        <v>0</v>
      </c>
      <c r="J39" s="60">
        <f>SUM(B39:H39)</f>
        <v>10795</v>
      </c>
      <c r="K39" s="60">
        <f t="shared" si="2"/>
        <v>1542.1428571428571</v>
      </c>
    </row>
    <row r="40" spans="1:11" ht="15" thickTop="1" x14ac:dyDescent="0.3">
      <c r="A40" s="1"/>
      <c r="B40" s="26"/>
      <c r="C40" s="26"/>
      <c r="D40" s="26"/>
      <c r="E40" s="19"/>
      <c r="F40" s="19"/>
      <c r="G40" s="19"/>
      <c r="H40" s="19"/>
      <c r="I40" s="19"/>
      <c r="J40" s="60">
        <f>SUM(B40:H40)</f>
        <v>0</v>
      </c>
      <c r="K40" s="60">
        <f t="shared" si="2"/>
        <v>0</v>
      </c>
    </row>
    <row r="41" spans="1:11" x14ac:dyDescent="0.3">
      <c r="A41" s="1" t="s">
        <v>44</v>
      </c>
      <c r="B41" s="19"/>
      <c r="C41" s="19"/>
      <c r="D41" s="19"/>
      <c r="E41" s="19"/>
      <c r="F41" s="19"/>
      <c r="G41" s="19"/>
      <c r="H41" s="19"/>
      <c r="I41" s="19"/>
      <c r="J41" s="60">
        <f>SUM(B41:H41)</f>
        <v>0</v>
      </c>
      <c r="K41" s="60">
        <f t="shared" si="2"/>
        <v>0</v>
      </c>
    </row>
    <row r="42" spans="1:11" x14ac:dyDescent="0.3">
      <c r="A42" s="4" t="s">
        <v>45</v>
      </c>
      <c r="B42" s="19">
        <v>401</v>
      </c>
      <c r="C42" s="19">
        <v>178</v>
      </c>
      <c r="D42" s="19">
        <v>133</v>
      </c>
      <c r="E42" s="19">
        <v>98</v>
      </c>
      <c r="F42" s="19">
        <v>268</v>
      </c>
      <c r="G42" s="19">
        <v>260</v>
      </c>
      <c r="H42" s="19">
        <v>237</v>
      </c>
      <c r="I42" s="19">
        <f>SUM(I88)</f>
        <v>0</v>
      </c>
      <c r="J42" s="60">
        <f>SUM(B42:H42)</f>
        <v>1575</v>
      </c>
      <c r="K42" s="60">
        <f t="shared" si="2"/>
        <v>225</v>
      </c>
    </row>
    <row r="43" spans="1:11" x14ac:dyDescent="0.3">
      <c r="A43" s="4" t="s">
        <v>46</v>
      </c>
      <c r="B43" s="19">
        <v>405</v>
      </c>
      <c r="C43" s="19">
        <v>203</v>
      </c>
      <c r="D43" s="19">
        <v>182</v>
      </c>
      <c r="E43" s="19">
        <v>179</v>
      </c>
      <c r="F43" s="19">
        <v>110</v>
      </c>
      <c r="G43" s="19">
        <v>20</v>
      </c>
      <c r="H43" s="19">
        <v>242</v>
      </c>
      <c r="I43" s="19">
        <f>SUM(I89)</f>
        <v>0</v>
      </c>
      <c r="J43" s="60">
        <f>SUM(B43:H43)</f>
        <v>1341</v>
      </c>
      <c r="K43" s="60">
        <f t="shared" si="2"/>
        <v>191.57142857142858</v>
      </c>
    </row>
    <row r="44" spans="1:11" x14ac:dyDescent="0.3">
      <c r="A44" s="4" t="s">
        <v>47</v>
      </c>
      <c r="B44" s="19">
        <v>406</v>
      </c>
      <c r="C44" s="19">
        <v>118</v>
      </c>
      <c r="D44" s="19">
        <v>295</v>
      </c>
      <c r="E44" s="19">
        <v>283</v>
      </c>
      <c r="F44" s="19">
        <v>319</v>
      </c>
      <c r="G44" s="19">
        <v>465</v>
      </c>
      <c r="H44" s="19">
        <v>198</v>
      </c>
      <c r="I44" s="19">
        <f>SUM(I135)</f>
        <v>0</v>
      </c>
      <c r="J44" s="60">
        <f>SUM(B44:H44)</f>
        <v>2084</v>
      </c>
      <c r="K44" s="60">
        <f t="shared" si="2"/>
        <v>297.71428571428572</v>
      </c>
    </row>
    <row r="45" spans="1:11" x14ac:dyDescent="0.3">
      <c r="A45" s="4" t="s">
        <v>48</v>
      </c>
      <c r="B45" s="19"/>
      <c r="C45" s="19"/>
      <c r="D45" s="19"/>
      <c r="E45" s="19"/>
      <c r="F45" s="19"/>
      <c r="G45" s="19">
        <f>SUM(G118)</f>
        <v>0</v>
      </c>
      <c r="H45" s="19"/>
      <c r="I45" s="19">
        <f>SUM(I118)</f>
        <v>0</v>
      </c>
      <c r="J45" s="60">
        <f>SUM(B45:H45)</f>
        <v>0</v>
      </c>
      <c r="K45" s="60">
        <f t="shared" si="2"/>
        <v>0</v>
      </c>
    </row>
    <row r="46" spans="1:11" x14ac:dyDescent="0.3">
      <c r="A46" s="4" t="s">
        <v>49</v>
      </c>
      <c r="B46" s="19"/>
      <c r="C46" s="19">
        <v>95</v>
      </c>
      <c r="D46" s="5">
        <v>23</v>
      </c>
      <c r="E46" s="19">
        <v>80</v>
      </c>
      <c r="F46" s="19">
        <v>106</v>
      </c>
      <c r="G46" s="19">
        <f>SUM(G158)</f>
        <v>0</v>
      </c>
      <c r="H46" s="19">
        <v>58</v>
      </c>
      <c r="I46" s="19">
        <f>SUM(I158)</f>
        <v>0</v>
      </c>
      <c r="J46" s="60">
        <f>SUM(B46:H46)</f>
        <v>362</v>
      </c>
      <c r="K46" s="60">
        <f t="shared" si="2"/>
        <v>51.714285714285715</v>
      </c>
    </row>
    <row r="47" spans="1:11" x14ac:dyDescent="0.3">
      <c r="A47" s="4" t="s">
        <v>30</v>
      </c>
      <c r="B47" s="19"/>
      <c r="C47" s="19"/>
      <c r="D47" s="5"/>
      <c r="E47" s="19"/>
      <c r="F47" s="19"/>
      <c r="G47" s="19">
        <v>0</v>
      </c>
      <c r="H47" s="19"/>
      <c r="I47" s="19">
        <v>0</v>
      </c>
      <c r="J47" s="60">
        <f>SUM(B47:H47)</f>
        <v>0</v>
      </c>
      <c r="K47" s="60">
        <f t="shared" si="2"/>
        <v>0</v>
      </c>
    </row>
    <row r="48" spans="1:11" x14ac:dyDescent="0.3">
      <c r="A48" s="4" t="s">
        <v>50</v>
      </c>
      <c r="B48" s="19">
        <v>65</v>
      </c>
      <c r="C48" s="19">
        <v>95</v>
      </c>
      <c r="D48" s="19">
        <v>132</v>
      </c>
      <c r="E48" s="19">
        <v>21</v>
      </c>
      <c r="F48" s="19">
        <v>98</v>
      </c>
      <c r="G48" s="19"/>
      <c r="H48" s="19">
        <v>262</v>
      </c>
      <c r="I48" s="19">
        <f>SUM(I119)</f>
        <v>0</v>
      </c>
      <c r="J48" s="60">
        <f>SUM(B48:H48)</f>
        <v>673</v>
      </c>
      <c r="K48" s="60">
        <f t="shared" si="2"/>
        <v>96.142857142857139</v>
      </c>
    </row>
    <row r="49" spans="1:11" x14ac:dyDescent="0.3">
      <c r="A49" s="4" t="s">
        <v>32</v>
      </c>
      <c r="B49" s="19"/>
      <c r="C49" s="19"/>
      <c r="D49" s="19">
        <v>47</v>
      </c>
      <c r="E49" s="19"/>
      <c r="F49" s="19"/>
      <c r="G49" s="19">
        <v>164</v>
      </c>
      <c r="H49" s="19">
        <v>13</v>
      </c>
      <c r="I49" s="19">
        <f>SUM(I120)</f>
        <v>0</v>
      </c>
      <c r="J49" s="60">
        <f>SUM(B49:H49)</f>
        <v>224</v>
      </c>
      <c r="K49" s="60">
        <f t="shared" si="2"/>
        <v>32</v>
      </c>
    </row>
    <row r="50" spans="1:11" x14ac:dyDescent="0.3">
      <c r="A50" s="4" t="s">
        <v>51</v>
      </c>
      <c r="B50" s="19"/>
      <c r="C50" s="19">
        <v>40</v>
      </c>
      <c r="D50" s="19">
        <v>27</v>
      </c>
      <c r="E50" s="19">
        <v>117</v>
      </c>
      <c r="F50" s="19">
        <v>10</v>
      </c>
      <c r="G50" s="19">
        <v>0</v>
      </c>
      <c r="H50" s="19">
        <v>13</v>
      </c>
      <c r="I50" s="19">
        <v>0</v>
      </c>
      <c r="J50" s="60">
        <f>SUM(B50:H50)</f>
        <v>207</v>
      </c>
      <c r="K50" s="60">
        <f t="shared" si="2"/>
        <v>29.571428571428573</v>
      </c>
    </row>
    <row r="51" spans="1:11" x14ac:dyDescent="0.3">
      <c r="A51" s="4" t="s">
        <v>52</v>
      </c>
      <c r="B51" s="20"/>
      <c r="C51" s="20">
        <v>651</v>
      </c>
      <c r="D51" s="20">
        <v>494</v>
      </c>
      <c r="E51" s="20">
        <v>539</v>
      </c>
      <c r="F51" s="20">
        <v>619</v>
      </c>
      <c r="G51" s="20">
        <v>0</v>
      </c>
      <c r="H51" s="20">
        <v>631</v>
      </c>
      <c r="I51" s="20">
        <v>0</v>
      </c>
      <c r="J51" s="60">
        <f>SUM(B51:H51)</f>
        <v>2934</v>
      </c>
      <c r="K51" s="60">
        <f t="shared" si="2"/>
        <v>419.14285714285717</v>
      </c>
    </row>
    <row r="52" spans="1:11" ht="15" thickBot="1" x14ac:dyDescent="0.35">
      <c r="A52" s="1" t="s">
        <v>53</v>
      </c>
      <c r="B52" s="23">
        <f t="shared" ref="B52:I52" si="8">SUM(B42:B51)</f>
        <v>1277</v>
      </c>
      <c r="C52" s="23">
        <f t="shared" si="8"/>
        <v>1380</v>
      </c>
      <c r="D52" s="23">
        <f t="shared" si="8"/>
        <v>1333</v>
      </c>
      <c r="E52" s="23">
        <f t="shared" si="8"/>
        <v>1317</v>
      </c>
      <c r="F52" s="23">
        <f t="shared" si="8"/>
        <v>1530</v>
      </c>
      <c r="G52" s="23">
        <f t="shared" si="8"/>
        <v>909</v>
      </c>
      <c r="H52" s="23">
        <f t="shared" si="8"/>
        <v>1654</v>
      </c>
      <c r="I52" s="23">
        <f t="shared" si="8"/>
        <v>0</v>
      </c>
      <c r="J52" s="60">
        <f>SUM(B52:H52)</f>
        <v>9400</v>
      </c>
      <c r="K52" s="60">
        <f t="shared" si="2"/>
        <v>1342.8571428571429</v>
      </c>
    </row>
    <row r="53" spans="1:11" ht="15" thickTop="1" x14ac:dyDescent="0.3">
      <c r="A53" s="1"/>
      <c r="B53" s="26"/>
      <c r="C53" s="26"/>
      <c r="D53" s="26"/>
      <c r="E53" s="19"/>
      <c r="F53" s="19"/>
      <c r="G53" s="19"/>
      <c r="H53" s="19"/>
      <c r="I53" s="19"/>
      <c r="J53" s="60">
        <f>SUM(B53:H53)</f>
        <v>0</v>
      </c>
      <c r="K53" s="60">
        <f t="shared" si="2"/>
        <v>0</v>
      </c>
    </row>
    <row r="54" spans="1:11" ht="15" thickBot="1" x14ac:dyDescent="0.35">
      <c r="A54" s="1" t="s">
        <v>54</v>
      </c>
      <c r="B54" s="7">
        <f t="shared" ref="B54:I54" si="9">SUM(B39-B52)</f>
        <v>199</v>
      </c>
      <c r="C54" s="23">
        <f t="shared" si="9"/>
        <v>149</v>
      </c>
      <c r="D54" s="23">
        <f t="shared" si="9"/>
        <v>172</v>
      </c>
      <c r="E54" s="23">
        <f t="shared" si="9"/>
        <v>206</v>
      </c>
      <c r="F54" s="23">
        <f t="shared" si="9"/>
        <v>115</v>
      </c>
      <c r="G54" s="23">
        <f t="shared" si="9"/>
        <v>631</v>
      </c>
      <c r="H54" s="23">
        <f t="shared" si="9"/>
        <v>-77</v>
      </c>
      <c r="I54" s="23">
        <f t="shared" si="9"/>
        <v>0</v>
      </c>
      <c r="J54" s="60">
        <f>SUM(B54:H54)</f>
        <v>1395</v>
      </c>
      <c r="K54" s="60">
        <f t="shared" si="2"/>
        <v>199.28571428571428</v>
      </c>
    </row>
    <row r="55" spans="1:11" ht="15" thickTop="1" x14ac:dyDescent="0.3">
      <c r="A55" s="1"/>
      <c r="B55" s="26"/>
      <c r="C55" s="26"/>
      <c r="D55" s="26"/>
      <c r="E55" s="19"/>
      <c r="F55" s="19"/>
      <c r="G55" s="19"/>
      <c r="H55" s="19"/>
      <c r="I55" s="19"/>
      <c r="J55" s="60">
        <f>SUM(B55:H55)</f>
        <v>0</v>
      </c>
      <c r="K55" s="60">
        <f t="shared" si="2"/>
        <v>0</v>
      </c>
    </row>
    <row r="56" spans="1:11" x14ac:dyDescent="0.3">
      <c r="A56" s="4" t="s">
        <v>55</v>
      </c>
      <c r="B56" s="19">
        <v>96</v>
      </c>
      <c r="C56" s="19">
        <v>74</v>
      </c>
      <c r="D56" s="19">
        <v>89</v>
      </c>
      <c r="E56" s="19">
        <v>119</v>
      </c>
      <c r="F56" s="19">
        <v>129</v>
      </c>
      <c r="G56" s="19">
        <v>201</v>
      </c>
      <c r="H56" s="19">
        <v>64</v>
      </c>
      <c r="I56" s="19"/>
      <c r="J56" s="60">
        <f>SUM(B56:H56)</f>
        <v>772</v>
      </c>
      <c r="K56" s="60">
        <f t="shared" si="2"/>
        <v>110.28571428571429</v>
      </c>
    </row>
    <row r="57" spans="1:11" ht="15" thickBot="1" x14ac:dyDescent="0.35">
      <c r="A57" s="1" t="s">
        <v>56</v>
      </c>
      <c r="B57" s="23">
        <f t="shared" ref="B57" si="10">SUM(B54-B56)</f>
        <v>103</v>
      </c>
      <c r="C57" s="23">
        <f>SUM(C39-C52-C56)</f>
        <v>75</v>
      </c>
      <c r="D57" s="23">
        <f t="shared" ref="D57" si="11">SUM(D39-D52-D56)</f>
        <v>83</v>
      </c>
      <c r="E57" s="23">
        <f t="shared" ref="E57:I57" si="12">SUM(E39-E52-E56)</f>
        <v>87</v>
      </c>
      <c r="F57" s="23">
        <f t="shared" si="12"/>
        <v>-14</v>
      </c>
      <c r="G57" s="23">
        <f t="shared" si="12"/>
        <v>430</v>
      </c>
      <c r="H57" s="23">
        <f t="shared" si="12"/>
        <v>-141</v>
      </c>
      <c r="I57" s="23">
        <f t="shared" si="12"/>
        <v>0</v>
      </c>
      <c r="J57" s="60">
        <f>SUM(B57:H57)</f>
        <v>623</v>
      </c>
      <c r="K57" s="60">
        <f t="shared" si="2"/>
        <v>89</v>
      </c>
    </row>
    <row r="58" spans="1:11" ht="15" thickTop="1" x14ac:dyDescent="0.3">
      <c r="A58" s="1"/>
      <c r="B58" s="27"/>
      <c r="C58" s="27"/>
      <c r="D58" s="27"/>
      <c r="E58" s="19"/>
      <c r="F58" s="19"/>
      <c r="G58" s="19"/>
      <c r="H58" s="19"/>
      <c r="I58" s="19"/>
      <c r="J58" s="60">
        <f>SUM(B58:H58)</f>
        <v>0</v>
      </c>
      <c r="K58" s="60">
        <f t="shared" si="2"/>
        <v>0</v>
      </c>
    </row>
    <row r="59" spans="1:11" ht="15" thickBot="1" x14ac:dyDescent="0.35">
      <c r="A59" s="1" t="s">
        <v>57</v>
      </c>
      <c r="B59" s="23"/>
      <c r="C59" s="23"/>
      <c r="D59" s="23">
        <v>5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60">
        <f>SUM(B59:H59)</f>
        <v>5</v>
      </c>
      <c r="K59" s="60">
        <f t="shared" si="2"/>
        <v>0.7142857142857143</v>
      </c>
    </row>
    <row r="60" spans="1:11" ht="15" thickTop="1" x14ac:dyDescent="0.3">
      <c r="A60" s="4"/>
      <c r="B60" s="25"/>
      <c r="C60" s="25"/>
      <c r="D60" s="25"/>
      <c r="E60" s="19"/>
      <c r="F60" s="19"/>
      <c r="G60" s="19"/>
      <c r="H60" s="19"/>
      <c r="I60" s="19"/>
      <c r="J60" s="60">
        <f>SUM(B60:H60)</f>
        <v>0</v>
      </c>
      <c r="K60" s="60">
        <f t="shared" si="2"/>
        <v>0</v>
      </c>
    </row>
    <row r="61" spans="1:11" ht="15" thickBot="1" x14ac:dyDescent="0.35">
      <c r="A61" s="1" t="s">
        <v>58</v>
      </c>
      <c r="B61" s="28">
        <v>0</v>
      </c>
      <c r="C61" s="28">
        <v>0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60">
        <f>SUM(B61:H61)</f>
        <v>0</v>
      </c>
      <c r="K61" s="60">
        <f t="shared" si="2"/>
        <v>0</v>
      </c>
    </row>
    <row r="62" spans="1:11" ht="15" thickTop="1" x14ac:dyDescent="0.3">
      <c r="A62" s="4"/>
      <c r="B62" s="24"/>
      <c r="C62" s="25"/>
      <c r="D62" s="25"/>
      <c r="E62" s="19"/>
      <c r="F62" s="19"/>
      <c r="G62" s="19"/>
      <c r="H62" s="19"/>
      <c r="I62" s="19"/>
      <c r="J62" s="60">
        <f>SUM(B62:H62)</f>
        <v>0</v>
      </c>
      <c r="K62" s="60">
        <f t="shared" si="2"/>
        <v>0</v>
      </c>
    </row>
    <row r="63" spans="1:11" ht="15" thickBot="1" x14ac:dyDescent="0.35">
      <c r="A63" s="1" t="s">
        <v>59</v>
      </c>
      <c r="B63" s="23">
        <v>-7</v>
      </c>
      <c r="C63" s="23">
        <v>-18</v>
      </c>
      <c r="D63" s="23">
        <v>0</v>
      </c>
      <c r="E63" s="23">
        <v>12</v>
      </c>
      <c r="F63" s="23">
        <v>0</v>
      </c>
      <c r="G63" s="23">
        <v>-1</v>
      </c>
      <c r="H63" s="23">
        <v>0</v>
      </c>
      <c r="I63" s="23"/>
      <c r="J63" s="60">
        <f>SUM(B63:H63)</f>
        <v>-14</v>
      </c>
      <c r="K63" s="60">
        <f t="shared" si="2"/>
        <v>-2</v>
      </c>
    </row>
    <row r="64" spans="1:11" ht="15" thickTop="1" x14ac:dyDescent="0.3">
      <c r="A64" s="4"/>
      <c r="B64" s="27"/>
      <c r="C64" s="27"/>
      <c r="D64" s="27"/>
      <c r="E64" s="19"/>
      <c r="F64" s="19"/>
      <c r="G64" s="19"/>
      <c r="H64" s="19"/>
      <c r="I64" s="19"/>
      <c r="J64" s="60">
        <f>SUM(B64:H64)</f>
        <v>0</v>
      </c>
      <c r="K64" s="60">
        <f t="shared" si="2"/>
        <v>0</v>
      </c>
    </row>
    <row r="65" spans="1:11" ht="15" thickBot="1" x14ac:dyDescent="0.35">
      <c r="A65" s="1" t="s">
        <v>60</v>
      </c>
      <c r="B65" s="23">
        <f t="shared" ref="B65:E65" si="13">SUM(B57+B61+B63+B59)</f>
        <v>96</v>
      </c>
      <c r="C65" s="23">
        <f t="shared" si="13"/>
        <v>57</v>
      </c>
      <c r="D65" s="23">
        <f t="shared" si="13"/>
        <v>88</v>
      </c>
      <c r="E65" s="23">
        <f t="shared" si="13"/>
        <v>99</v>
      </c>
      <c r="F65" s="23">
        <f t="shared" ref="F65:I65" si="14">SUM(F57+F61+F63+F59)</f>
        <v>-14</v>
      </c>
      <c r="G65" s="23">
        <f t="shared" si="14"/>
        <v>429</v>
      </c>
      <c r="H65" s="23">
        <f t="shared" si="14"/>
        <v>-141</v>
      </c>
      <c r="I65" s="23">
        <f t="shared" si="14"/>
        <v>0</v>
      </c>
      <c r="J65" s="60">
        <f>SUM(B65:H65)</f>
        <v>614</v>
      </c>
      <c r="K65" s="60">
        <f t="shared" si="2"/>
        <v>87.714285714285708</v>
      </c>
    </row>
    <row r="66" spans="1:11" ht="15" thickTop="1" x14ac:dyDescent="0.3">
      <c r="A66" s="1"/>
      <c r="B66" s="26"/>
      <c r="C66" s="26"/>
      <c r="D66" s="26"/>
      <c r="E66" s="19"/>
      <c r="F66" s="19"/>
      <c r="G66" s="19"/>
      <c r="H66" s="19"/>
      <c r="I66" s="19"/>
      <c r="J66" s="60">
        <f>SUM(B66:H66)</f>
        <v>0</v>
      </c>
      <c r="K66" s="60">
        <f t="shared" si="2"/>
        <v>0</v>
      </c>
    </row>
    <row r="67" spans="1:11" x14ac:dyDescent="0.3">
      <c r="A67" s="1" t="s">
        <v>61</v>
      </c>
      <c r="B67" s="7"/>
      <c r="C67" s="7"/>
      <c r="D67" s="7"/>
      <c r="E67" s="19"/>
      <c r="F67" s="19"/>
      <c r="G67" s="19"/>
      <c r="H67" s="19"/>
      <c r="I67" s="19"/>
      <c r="J67" s="60">
        <f>SUM(B67:H67)</f>
        <v>0</v>
      </c>
      <c r="K67" s="60">
        <f t="shared" si="2"/>
        <v>0</v>
      </c>
    </row>
    <row r="68" spans="1:11" x14ac:dyDescent="0.3">
      <c r="A68" s="4" t="s">
        <v>62</v>
      </c>
      <c r="B68" s="19">
        <v>240</v>
      </c>
      <c r="C68" s="19">
        <v>328</v>
      </c>
      <c r="D68" s="19">
        <v>261</v>
      </c>
      <c r="E68" s="19">
        <v>210</v>
      </c>
      <c r="F68" s="19">
        <v>401</v>
      </c>
      <c r="G68" s="19"/>
      <c r="H68" s="19">
        <v>308</v>
      </c>
      <c r="I68" s="19"/>
      <c r="J68" s="60">
        <f>SUM(B68:H68)</f>
        <v>1748</v>
      </c>
      <c r="K68" s="60">
        <f t="shared" si="2"/>
        <v>249.71428571428572</v>
      </c>
    </row>
    <row r="69" spans="1:11" x14ac:dyDescent="0.3">
      <c r="A69" s="4" t="s">
        <v>63</v>
      </c>
      <c r="B69" s="20">
        <v>196</v>
      </c>
      <c r="C69" s="20">
        <v>210</v>
      </c>
      <c r="D69" s="20">
        <v>0</v>
      </c>
      <c r="E69" s="20">
        <v>51</v>
      </c>
      <c r="F69" s="20">
        <v>0</v>
      </c>
      <c r="G69" s="20"/>
      <c r="H69" s="20">
        <v>0</v>
      </c>
      <c r="I69" s="20"/>
      <c r="J69" s="60">
        <f>SUM(B69:H69)</f>
        <v>457</v>
      </c>
      <c r="K69" s="60">
        <f t="shared" si="2"/>
        <v>65.285714285714292</v>
      </c>
    </row>
    <row r="70" spans="1:11" ht="15" thickBot="1" x14ac:dyDescent="0.35">
      <c r="A70" s="29" t="s">
        <v>64</v>
      </c>
      <c r="B70" s="23">
        <f t="shared" ref="B70:E70" si="15">SUM(B68:B69)</f>
        <v>436</v>
      </c>
      <c r="C70" s="23">
        <f t="shared" si="15"/>
        <v>538</v>
      </c>
      <c r="D70" s="23">
        <f t="shared" si="15"/>
        <v>261</v>
      </c>
      <c r="E70" s="23">
        <f t="shared" si="15"/>
        <v>261</v>
      </c>
      <c r="F70" s="23">
        <f t="shared" ref="F70" si="16">SUM(F68:F69)</f>
        <v>401</v>
      </c>
      <c r="G70" s="23">
        <v>96</v>
      </c>
      <c r="H70" s="23">
        <f>SUM(H68:H69)</f>
        <v>308</v>
      </c>
      <c r="I70" s="23"/>
      <c r="J70" s="60">
        <f>SUM(B70:H70)</f>
        <v>2301</v>
      </c>
      <c r="K70" s="60">
        <f t="shared" si="2"/>
        <v>328.71428571428572</v>
      </c>
    </row>
    <row r="71" spans="1:11" ht="15" thickTop="1" x14ac:dyDescent="0.3">
      <c r="A71" s="30"/>
      <c r="B71" s="27"/>
      <c r="C71" s="27"/>
      <c r="D71" s="27"/>
      <c r="E71" s="27"/>
      <c r="F71" s="27"/>
      <c r="G71" s="27"/>
      <c r="H71" s="27"/>
      <c r="I71" s="27"/>
      <c r="J71" s="60">
        <f>SUM(B71:H71)</f>
        <v>0</v>
      </c>
      <c r="K71" s="60">
        <f t="shared" si="2"/>
        <v>0</v>
      </c>
    </row>
    <row r="72" spans="1:11" x14ac:dyDescent="0.3">
      <c r="A72" s="1" t="s">
        <v>65</v>
      </c>
      <c r="B72" s="26"/>
      <c r="C72" s="26"/>
      <c r="D72" s="26"/>
      <c r="E72" s="7"/>
      <c r="F72" s="7"/>
      <c r="G72" s="7"/>
      <c r="H72" s="7"/>
      <c r="I72" s="7"/>
      <c r="J72" s="60">
        <f>SUM(B72:H72)</f>
        <v>0</v>
      </c>
      <c r="K72" s="60">
        <f t="shared" si="2"/>
        <v>0</v>
      </c>
    </row>
    <row r="73" spans="1:11" x14ac:dyDescent="0.3">
      <c r="A73" s="4" t="s">
        <v>52</v>
      </c>
      <c r="B73" s="19">
        <v>70</v>
      </c>
      <c r="C73" s="19"/>
      <c r="D73" s="19">
        <v>57</v>
      </c>
      <c r="E73" s="19">
        <v>51</v>
      </c>
      <c r="F73" s="19">
        <v>98</v>
      </c>
      <c r="G73" s="19"/>
      <c r="H73" s="19">
        <v>95</v>
      </c>
      <c r="I73" s="19"/>
      <c r="J73" s="60">
        <f>SUM(B73:H73)</f>
        <v>371</v>
      </c>
      <c r="K73" s="60">
        <f t="shared" si="2"/>
        <v>53</v>
      </c>
    </row>
    <row r="74" spans="1:11" x14ac:dyDescent="0.3">
      <c r="A74" s="4" t="s">
        <v>67</v>
      </c>
      <c r="B74" s="19">
        <v>111</v>
      </c>
      <c r="C74" s="19">
        <v>118</v>
      </c>
      <c r="D74" s="19">
        <v>104</v>
      </c>
      <c r="E74" s="19">
        <v>75</v>
      </c>
      <c r="F74" s="19">
        <v>158</v>
      </c>
      <c r="G74" s="19"/>
      <c r="H74" s="19">
        <v>144</v>
      </c>
      <c r="I74" s="19"/>
      <c r="J74" s="60">
        <f>SUM(B74:H74)</f>
        <v>710</v>
      </c>
      <c r="K74" s="60">
        <f t="shared" si="2"/>
        <v>101.42857142857143</v>
      </c>
    </row>
    <row r="75" spans="1:11" x14ac:dyDescent="0.3">
      <c r="A75" s="4" t="s">
        <v>68</v>
      </c>
      <c r="B75" s="19">
        <v>9</v>
      </c>
      <c r="C75" s="19"/>
      <c r="D75" s="19">
        <v>14</v>
      </c>
      <c r="E75" s="19"/>
      <c r="F75" s="19">
        <v>12</v>
      </c>
      <c r="G75" s="19"/>
      <c r="H75" s="19">
        <v>2</v>
      </c>
      <c r="I75" s="19"/>
      <c r="J75" s="60">
        <f>SUM(B75:H75)</f>
        <v>37</v>
      </c>
      <c r="K75" s="60">
        <f t="shared" si="2"/>
        <v>5.2857142857142856</v>
      </c>
    </row>
    <row r="76" spans="1:11" ht="15" thickBot="1" x14ac:dyDescent="0.35">
      <c r="A76" s="29" t="s">
        <v>65</v>
      </c>
      <c r="B76" s="31">
        <f t="shared" ref="B76:F76" si="17">SUM(B73:B75)</f>
        <v>190</v>
      </c>
      <c r="C76" s="31">
        <f t="shared" si="17"/>
        <v>118</v>
      </c>
      <c r="D76" s="31">
        <f t="shared" si="17"/>
        <v>175</v>
      </c>
      <c r="E76" s="31">
        <f t="shared" si="17"/>
        <v>126</v>
      </c>
      <c r="F76" s="31">
        <f t="shared" si="17"/>
        <v>268</v>
      </c>
      <c r="G76" s="31">
        <f t="shared" ref="G76:I76" si="18">SUM(G73:G75)</f>
        <v>0</v>
      </c>
      <c r="H76" s="31">
        <f t="shared" si="18"/>
        <v>241</v>
      </c>
      <c r="I76" s="31">
        <f t="shared" si="18"/>
        <v>0</v>
      </c>
      <c r="J76" s="60">
        <f>SUM(B76:H76)</f>
        <v>1118</v>
      </c>
      <c r="K76" s="60">
        <f t="shared" si="2"/>
        <v>159.71428571428572</v>
      </c>
    </row>
    <row r="77" spans="1:11" ht="15" thickTop="1" x14ac:dyDescent="0.3">
      <c r="A77" s="30"/>
      <c r="B77" s="32"/>
      <c r="C77" s="32"/>
      <c r="D77" s="32"/>
      <c r="E77" s="32"/>
      <c r="F77" s="32"/>
      <c r="G77" s="32"/>
      <c r="H77" s="32"/>
      <c r="I77" s="32"/>
      <c r="J77" s="60">
        <f>SUM(B77:H77)</f>
        <v>0</v>
      </c>
      <c r="K77" s="60">
        <f t="shared" si="2"/>
        <v>0</v>
      </c>
    </row>
    <row r="78" spans="1:11" x14ac:dyDescent="0.3">
      <c r="A78" s="1" t="s">
        <v>69</v>
      </c>
      <c r="B78" s="7">
        <f t="shared" ref="B78:F78" si="19">SUM(B68-B76)</f>
        <v>50</v>
      </c>
      <c r="C78" s="7">
        <f t="shared" si="19"/>
        <v>210</v>
      </c>
      <c r="D78" s="7">
        <f t="shared" si="19"/>
        <v>86</v>
      </c>
      <c r="E78" s="7">
        <f t="shared" si="19"/>
        <v>84</v>
      </c>
      <c r="F78" s="7">
        <f t="shared" si="19"/>
        <v>133</v>
      </c>
      <c r="G78" s="7">
        <f t="shared" ref="G78:I78" si="20">SUM(G70-G76)</f>
        <v>96</v>
      </c>
      <c r="H78" s="7">
        <f t="shared" si="20"/>
        <v>67</v>
      </c>
      <c r="I78" s="7">
        <f t="shared" si="20"/>
        <v>0</v>
      </c>
      <c r="J78" s="60">
        <f>SUM(B78:H78)</f>
        <v>726</v>
      </c>
      <c r="K78" s="60">
        <f t="shared" si="2"/>
        <v>103.71428571428571</v>
      </c>
    </row>
    <row r="79" spans="1:11" x14ac:dyDescent="0.3">
      <c r="A79" s="1"/>
      <c r="B79" s="21"/>
      <c r="C79" s="21"/>
      <c r="D79" s="21"/>
      <c r="E79" s="21"/>
      <c r="F79" s="21"/>
      <c r="G79" s="21"/>
      <c r="H79" s="21"/>
      <c r="I79" s="21"/>
      <c r="J79" s="60">
        <f>SUM(B79:H79)</f>
        <v>0</v>
      </c>
      <c r="K79" s="60">
        <f t="shared" si="2"/>
        <v>0</v>
      </c>
    </row>
    <row r="80" spans="1:11" ht="15" thickBot="1" x14ac:dyDescent="0.35">
      <c r="A80" s="29" t="s">
        <v>70</v>
      </c>
      <c r="B80" s="33">
        <f t="shared" ref="B80:H80" si="21">SUM(B68-B74)/B68</f>
        <v>0.53749999999999998</v>
      </c>
      <c r="C80" s="33">
        <f t="shared" si="21"/>
        <v>0.6402439024390244</v>
      </c>
      <c r="D80" s="33">
        <f t="shared" si="21"/>
        <v>0.6015325670498084</v>
      </c>
      <c r="E80" s="33">
        <f t="shared" si="21"/>
        <v>0.6428571428571429</v>
      </c>
      <c r="F80" s="33">
        <f t="shared" si="21"/>
        <v>0.6059850374064838</v>
      </c>
      <c r="G80" s="33" t="s">
        <v>66</v>
      </c>
      <c r="H80" s="33">
        <f t="shared" si="21"/>
        <v>0.53246753246753242</v>
      </c>
      <c r="I80" s="33"/>
      <c r="J80" s="60">
        <f>SUM(B80:H80)</f>
        <v>3.5605861822199918</v>
      </c>
      <c r="K80" s="60">
        <f t="shared" si="2"/>
        <v>0.50865516888857021</v>
      </c>
    </row>
    <row r="81" spans="1:11" ht="15" thickTop="1" x14ac:dyDescent="0.3">
      <c r="A81" s="30" t="s">
        <v>71</v>
      </c>
      <c r="B81" s="34"/>
      <c r="C81" s="34"/>
      <c r="D81" s="34"/>
      <c r="E81" s="34"/>
      <c r="F81" s="34"/>
      <c r="G81" s="34"/>
      <c r="H81" s="34"/>
      <c r="I81" s="34"/>
      <c r="J81" s="60">
        <f>SUM(B81:H81)</f>
        <v>0</v>
      </c>
      <c r="K81" s="60">
        <f t="shared" si="2"/>
        <v>0</v>
      </c>
    </row>
    <row r="82" spans="1:11" x14ac:dyDescent="0.3">
      <c r="A82" s="4" t="s">
        <v>52</v>
      </c>
      <c r="B82" s="20">
        <v>123</v>
      </c>
      <c r="C82" s="20">
        <v>0</v>
      </c>
      <c r="D82" s="20">
        <v>0</v>
      </c>
      <c r="E82" s="20">
        <v>27</v>
      </c>
      <c r="F82" s="20"/>
      <c r="G82" s="20"/>
      <c r="H82" s="20">
        <v>0</v>
      </c>
      <c r="I82" s="20"/>
      <c r="J82" s="60">
        <f>SUM(B82:H82)</f>
        <v>150</v>
      </c>
      <c r="K82" s="60">
        <f t="shared" si="2"/>
        <v>21.428571428571427</v>
      </c>
    </row>
    <row r="83" spans="1:11" x14ac:dyDescent="0.3">
      <c r="A83" s="4" t="s">
        <v>67</v>
      </c>
      <c r="B83" s="20">
        <v>91</v>
      </c>
      <c r="C83" s="20">
        <v>85</v>
      </c>
      <c r="D83" s="20">
        <v>0</v>
      </c>
      <c r="E83" s="20">
        <v>24</v>
      </c>
      <c r="F83" s="20"/>
      <c r="G83" s="20"/>
      <c r="H83" s="20">
        <v>0</v>
      </c>
      <c r="I83" s="20"/>
      <c r="J83" s="60">
        <f>SUM(B83:H83)</f>
        <v>200</v>
      </c>
      <c r="K83" s="60">
        <f t="shared" si="2"/>
        <v>28.571428571428573</v>
      </c>
    </row>
    <row r="84" spans="1:11" x14ac:dyDescent="0.3">
      <c r="A84" s="4" t="s">
        <v>68</v>
      </c>
      <c r="B84" s="20">
        <v>1</v>
      </c>
      <c r="C84" s="20">
        <v>0</v>
      </c>
      <c r="D84" s="20">
        <v>0</v>
      </c>
      <c r="E84" s="20"/>
      <c r="F84" s="20"/>
      <c r="G84" s="20"/>
      <c r="H84" s="20">
        <v>0</v>
      </c>
      <c r="I84" s="20"/>
      <c r="J84" s="60">
        <f>SUM(B84:H84)</f>
        <v>1</v>
      </c>
      <c r="K84" s="60">
        <f t="shared" si="2"/>
        <v>0.14285714285714285</v>
      </c>
    </row>
    <row r="85" spans="1:11" ht="15" thickBot="1" x14ac:dyDescent="0.35">
      <c r="A85" s="29" t="s">
        <v>72</v>
      </c>
      <c r="B85" s="23">
        <f t="shared" ref="B85:F85" si="22">SUM(B82:B84)</f>
        <v>215</v>
      </c>
      <c r="C85" s="23">
        <f t="shared" si="22"/>
        <v>85</v>
      </c>
      <c r="D85" s="23">
        <f t="shared" si="22"/>
        <v>0</v>
      </c>
      <c r="E85" s="23">
        <f t="shared" si="22"/>
        <v>51</v>
      </c>
      <c r="F85" s="23">
        <f t="shared" si="22"/>
        <v>0</v>
      </c>
      <c r="G85" s="23">
        <f t="shared" ref="G85:I85" si="23">SUM(G82:G84)</f>
        <v>0</v>
      </c>
      <c r="H85" s="23">
        <f t="shared" si="23"/>
        <v>0</v>
      </c>
      <c r="I85" s="23">
        <f t="shared" si="23"/>
        <v>0</v>
      </c>
      <c r="J85" s="60">
        <f>SUM(B85:H85)</f>
        <v>351</v>
      </c>
      <c r="K85" s="60">
        <f t="shared" si="2"/>
        <v>50.142857142857146</v>
      </c>
    </row>
    <row r="86" spans="1:11" ht="15" thickTop="1" x14ac:dyDescent="0.3">
      <c r="A86" s="35"/>
      <c r="B86" s="27"/>
      <c r="C86" s="27"/>
      <c r="D86" s="27"/>
      <c r="E86" s="27"/>
      <c r="F86" s="27"/>
      <c r="G86" s="27"/>
      <c r="H86" s="27"/>
      <c r="I86" s="27"/>
      <c r="J86" s="60">
        <f>SUM(B86:H86)</f>
        <v>0</v>
      </c>
      <c r="K86" s="60">
        <f t="shared" si="2"/>
        <v>0</v>
      </c>
    </row>
    <row r="87" spans="1:11" ht="15" thickBot="1" x14ac:dyDescent="0.35">
      <c r="A87" s="29" t="s">
        <v>73</v>
      </c>
      <c r="B87" s="36">
        <f t="shared" ref="B87:F87" si="24">SUM(B69-B83)</f>
        <v>105</v>
      </c>
      <c r="C87" s="36">
        <f t="shared" si="24"/>
        <v>125</v>
      </c>
      <c r="D87" s="36">
        <f t="shared" si="24"/>
        <v>0</v>
      </c>
      <c r="E87" s="36">
        <f t="shared" si="24"/>
        <v>27</v>
      </c>
      <c r="F87" s="36">
        <f t="shared" si="24"/>
        <v>0</v>
      </c>
      <c r="G87" s="36">
        <f t="shared" ref="G87:I87" si="25">SUM(G69-G85)</f>
        <v>0</v>
      </c>
      <c r="H87" s="36">
        <v>0</v>
      </c>
      <c r="I87" s="36">
        <f t="shared" si="25"/>
        <v>0</v>
      </c>
      <c r="J87" s="60">
        <f>SUM(B87:H87)</f>
        <v>257</v>
      </c>
      <c r="K87" s="60">
        <f t="shared" si="2"/>
        <v>36.714285714285715</v>
      </c>
    </row>
    <row r="88" spans="1:11" ht="15" thickTop="1" x14ac:dyDescent="0.3">
      <c r="A88" s="30"/>
      <c r="B88" s="26"/>
      <c r="C88" s="26"/>
      <c r="D88" s="26"/>
      <c r="E88" s="37"/>
      <c r="F88" s="37"/>
      <c r="G88" s="37"/>
      <c r="H88" s="37"/>
      <c r="I88" s="37"/>
      <c r="J88" s="60">
        <f>SUM(B88:H88)</f>
        <v>0</v>
      </c>
      <c r="K88" s="60">
        <f t="shared" si="2"/>
        <v>0</v>
      </c>
    </row>
    <row r="89" spans="1:11" ht="15" thickBot="1" x14ac:dyDescent="0.35">
      <c r="A89" s="29" t="s">
        <v>74</v>
      </c>
      <c r="B89" s="23">
        <f t="shared" ref="B89:F89" si="26">SUM(B76+B85)</f>
        <v>405</v>
      </c>
      <c r="C89" s="23">
        <f t="shared" si="26"/>
        <v>203</v>
      </c>
      <c r="D89" s="23">
        <f t="shared" si="26"/>
        <v>175</v>
      </c>
      <c r="E89" s="23">
        <f t="shared" si="26"/>
        <v>177</v>
      </c>
      <c r="F89" s="23">
        <f t="shared" si="26"/>
        <v>268</v>
      </c>
      <c r="G89" s="23">
        <v>20</v>
      </c>
      <c r="H89" s="23">
        <f t="shared" ref="H89" si="27">SUM(H76+H85)</f>
        <v>241</v>
      </c>
      <c r="I89" s="23"/>
      <c r="J89" s="60">
        <f>SUM(B89:H89)</f>
        <v>1489</v>
      </c>
      <c r="K89" s="60">
        <f t="shared" ref="K89:K152" si="28">SUM(J89)/7</f>
        <v>212.71428571428572</v>
      </c>
    </row>
    <row r="90" spans="1:11" ht="15" thickTop="1" x14ac:dyDescent="0.3">
      <c r="A90" s="30"/>
      <c r="B90" s="38"/>
      <c r="C90" s="38"/>
      <c r="D90" s="38"/>
      <c r="E90" s="38"/>
      <c r="F90" s="38"/>
      <c r="G90" s="38"/>
      <c r="H90" s="38"/>
      <c r="I90" s="38"/>
      <c r="J90" s="60">
        <f>SUM(B90:H90)</f>
        <v>0</v>
      </c>
      <c r="K90" s="60">
        <f t="shared" si="28"/>
        <v>0</v>
      </c>
    </row>
    <row r="91" spans="1:11" ht="15" thickBot="1" x14ac:dyDescent="0.35">
      <c r="A91" s="29" t="s">
        <v>75</v>
      </c>
      <c r="B91" s="23">
        <f t="shared" ref="B91:I91" si="29">SUM(B70-B89)</f>
        <v>31</v>
      </c>
      <c r="C91" s="23">
        <f t="shared" si="29"/>
        <v>335</v>
      </c>
      <c r="D91" s="23">
        <f t="shared" si="29"/>
        <v>86</v>
      </c>
      <c r="E91" s="23">
        <f t="shared" si="29"/>
        <v>84</v>
      </c>
      <c r="F91" s="23">
        <f t="shared" si="29"/>
        <v>133</v>
      </c>
      <c r="G91" s="19">
        <f t="shared" si="29"/>
        <v>76</v>
      </c>
      <c r="H91" s="23">
        <f t="shared" si="29"/>
        <v>67</v>
      </c>
      <c r="I91" s="19">
        <f t="shared" si="29"/>
        <v>0</v>
      </c>
      <c r="J91" s="60">
        <f>SUM(B91:H91)</f>
        <v>812</v>
      </c>
      <c r="K91" s="60">
        <f t="shared" si="28"/>
        <v>116</v>
      </c>
    </row>
    <row r="92" spans="1:11" ht="15" thickTop="1" x14ac:dyDescent="0.3">
      <c r="A92" s="30"/>
      <c r="B92" s="26"/>
      <c r="C92" s="26"/>
      <c r="D92" s="26"/>
      <c r="E92" s="26"/>
      <c r="F92" s="26"/>
      <c r="G92" s="26"/>
      <c r="H92" s="26"/>
      <c r="I92" s="26"/>
      <c r="J92" s="60">
        <f>SUM(B92:H92)</f>
        <v>0</v>
      </c>
      <c r="K92" s="60">
        <f t="shared" si="28"/>
        <v>0</v>
      </c>
    </row>
    <row r="93" spans="1:11" x14ac:dyDescent="0.3">
      <c r="A93" s="1" t="s">
        <v>76</v>
      </c>
      <c r="B93" s="7"/>
      <c r="C93" s="7"/>
      <c r="D93" s="7"/>
      <c r="E93" s="7"/>
      <c r="F93" s="7"/>
      <c r="G93" s="7"/>
      <c r="H93" s="7"/>
      <c r="I93" s="7"/>
      <c r="J93" s="60">
        <f>SUM(B93:H93)</f>
        <v>0</v>
      </c>
      <c r="K93" s="60">
        <f t="shared" si="28"/>
        <v>0</v>
      </c>
    </row>
    <row r="94" spans="1:11" x14ac:dyDescent="0.3">
      <c r="A94" s="4" t="s">
        <v>77</v>
      </c>
      <c r="B94" s="19">
        <v>658</v>
      </c>
      <c r="C94" s="19">
        <v>404</v>
      </c>
      <c r="D94" s="19">
        <v>319</v>
      </c>
      <c r="E94" s="19">
        <v>604</v>
      </c>
      <c r="F94" s="19">
        <v>446</v>
      </c>
      <c r="G94" s="19">
        <v>567</v>
      </c>
      <c r="H94" s="19">
        <v>624</v>
      </c>
      <c r="I94" s="19"/>
      <c r="J94" s="60">
        <f>SUM(B94:H94)</f>
        <v>3622</v>
      </c>
      <c r="K94" s="60">
        <f t="shared" si="28"/>
        <v>517.42857142857144</v>
      </c>
    </row>
    <row r="95" spans="1:11" x14ac:dyDescent="0.3">
      <c r="A95" s="4" t="s">
        <v>78</v>
      </c>
      <c r="B95" s="19">
        <v>49</v>
      </c>
      <c r="C95" s="19">
        <v>40</v>
      </c>
      <c r="D95" s="19">
        <v>24</v>
      </c>
      <c r="E95" s="19"/>
      <c r="F95" s="19">
        <v>45</v>
      </c>
      <c r="G95" s="19"/>
      <c r="H95" s="19">
        <v>26</v>
      </c>
      <c r="I95" s="19"/>
      <c r="J95" s="60">
        <f>SUM(B95:H95)</f>
        <v>184</v>
      </c>
      <c r="K95" s="60">
        <f t="shared" si="28"/>
        <v>26.285714285714285</v>
      </c>
    </row>
    <row r="96" spans="1:11" ht="15" thickBot="1" x14ac:dyDescent="0.35">
      <c r="A96" s="1" t="s">
        <v>79</v>
      </c>
      <c r="B96" s="23">
        <f t="shared" ref="B96:F96" si="30">SUM(B94:B95)</f>
        <v>707</v>
      </c>
      <c r="C96" s="23">
        <f t="shared" si="30"/>
        <v>444</v>
      </c>
      <c r="D96" s="23">
        <f t="shared" si="30"/>
        <v>343</v>
      </c>
      <c r="E96" s="23">
        <f t="shared" si="30"/>
        <v>604</v>
      </c>
      <c r="F96" s="23">
        <f t="shared" si="30"/>
        <v>491</v>
      </c>
      <c r="G96" s="23">
        <f t="shared" ref="G96:I96" si="31">SUM(G94:G95)</f>
        <v>567</v>
      </c>
      <c r="H96" s="23">
        <f t="shared" si="31"/>
        <v>650</v>
      </c>
      <c r="I96" s="23">
        <f t="shared" si="31"/>
        <v>0</v>
      </c>
      <c r="J96" s="60">
        <f>SUM(B96:H96)</f>
        <v>3806</v>
      </c>
      <c r="K96" s="60">
        <f t="shared" si="28"/>
        <v>543.71428571428567</v>
      </c>
    </row>
    <row r="97" spans="1:11" ht="15" thickTop="1" x14ac:dyDescent="0.3">
      <c r="A97" s="1"/>
      <c r="B97" s="26"/>
      <c r="C97" s="26"/>
      <c r="D97" s="26"/>
      <c r="E97" s="26"/>
      <c r="F97" s="26"/>
      <c r="G97" s="26"/>
      <c r="H97" s="26"/>
      <c r="I97" s="26"/>
      <c r="J97" s="60">
        <f>SUM(B97:H97)</f>
        <v>0</v>
      </c>
      <c r="K97" s="60">
        <f t="shared" si="28"/>
        <v>0</v>
      </c>
    </row>
    <row r="98" spans="1:11" x14ac:dyDescent="0.3">
      <c r="A98" s="1" t="s">
        <v>80</v>
      </c>
      <c r="B98" s="7"/>
      <c r="C98" s="7"/>
      <c r="D98" s="7"/>
      <c r="E98" s="7"/>
      <c r="F98" s="7"/>
      <c r="G98" s="7"/>
      <c r="H98" s="7"/>
      <c r="I98" s="7"/>
      <c r="J98" s="60">
        <f>SUM(B98:H98)</f>
        <v>0</v>
      </c>
      <c r="K98" s="60">
        <f t="shared" si="28"/>
        <v>0</v>
      </c>
    </row>
    <row r="99" spans="1:11" x14ac:dyDescent="0.3">
      <c r="A99" s="4" t="s">
        <v>81</v>
      </c>
      <c r="B99" s="19">
        <v>173</v>
      </c>
      <c r="C99" s="19">
        <v>272</v>
      </c>
      <c r="D99" s="19">
        <v>299</v>
      </c>
      <c r="E99" s="19">
        <v>406</v>
      </c>
      <c r="F99" s="19">
        <v>193</v>
      </c>
      <c r="G99" s="19">
        <v>543</v>
      </c>
      <c r="H99" s="19">
        <v>295</v>
      </c>
      <c r="I99" s="19"/>
      <c r="J99" s="60">
        <f>SUM(B99:H99)</f>
        <v>2181</v>
      </c>
      <c r="K99" s="60">
        <f t="shared" si="28"/>
        <v>311.57142857142856</v>
      </c>
    </row>
    <row r="100" spans="1:11" x14ac:dyDescent="0.3">
      <c r="A100" s="4" t="s">
        <v>82</v>
      </c>
      <c r="B100" s="19"/>
      <c r="C100" s="19"/>
      <c r="D100" s="19">
        <v>95</v>
      </c>
      <c r="E100" s="19">
        <v>3</v>
      </c>
      <c r="F100" s="19">
        <v>7</v>
      </c>
      <c r="G100" s="19">
        <v>16</v>
      </c>
      <c r="H100" s="19">
        <v>79</v>
      </c>
      <c r="I100" s="19"/>
      <c r="J100" s="60">
        <f>SUM(B100:H100)</f>
        <v>200</v>
      </c>
      <c r="K100" s="60">
        <f t="shared" si="28"/>
        <v>28.571428571428573</v>
      </c>
    </row>
    <row r="101" spans="1:11" x14ac:dyDescent="0.3">
      <c r="A101" s="4" t="s">
        <v>83</v>
      </c>
      <c r="B101" s="19"/>
      <c r="C101" s="19"/>
      <c r="D101" s="19">
        <v>142</v>
      </c>
      <c r="E101" s="19">
        <v>28</v>
      </c>
      <c r="F101" s="19"/>
      <c r="G101" s="19"/>
      <c r="H101" s="19"/>
      <c r="I101" s="19"/>
      <c r="J101" s="60">
        <f>SUM(B101:H101)</f>
        <v>170</v>
      </c>
      <c r="K101" s="60">
        <f t="shared" si="28"/>
        <v>24.285714285714285</v>
      </c>
    </row>
    <row r="102" spans="1:11" x14ac:dyDescent="0.3">
      <c r="A102" s="4" t="s">
        <v>84</v>
      </c>
      <c r="B102" s="19"/>
      <c r="C102" s="19"/>
      <c r="D102" s="19">
        <v>18</v>
      </c>
      <c r="E102" s="19"/>
      <c r="F102" s="19"/>
      <c r="G102" s="19"/>
      <c r="H102" s="19"/>
      <c r="I102" s="19"/>
      <c r="J102" s="60">
        <f>SUM(B102:H102)</f>
        <v>18</v>
      </c>
      <c r="K102" s="60">
        <f t="shared" si="28"/>
        <v>2.5714285714285716</v>
      </c>
    </row>
    <row r="103" spans="1:11" x14ac:dyDescent="0.3">
      <c r="A103" s="39" t="s">
        <v>85</v>
      </c>
      <c r="B103" s="20">
        <v>13</v>
      </c>
      <c r="C103" s="20"/>
      <c r="D103" s="20">
        <v>7</v>
      </c>
      <c r="E103" s="20"/>
      <c r="F103" s="20"/>
      <c r="G103" s="20"/>
      <c r="H103" s="20"/>
      <c r="I103" s="20"/>
      <c r="J103" s="60">
        <f>SUM(B103:H103)</f>
        <v>20</v>
      </c>
      <c r="K103" s="60">
        <f t="shared" si="28"/>
        <v>2.8571428571428572</v>
      </c>
    </row>
    <row r="104" spans="1:11" ht="15" thickBot="1" x14ac:dyDescent="0.35">
      <c r="A104" s="29" t="s">
        <v>86</v>
      </c>
      <c r="B104" s="23">
        <f t="shared" ref="B104:F104" si="32">SUM(B99:B103)</f>
        <v>186</v>
      </c>
      <c r="C104" s="23">
        <f t="shared" si="32"/>
        <v>272</v>
      </c>
      <c r="D104" s="23">
        <f t="shared" si="32"/>
        <v>561</v>
      </c>
      <c r="E104" s="23">
        <f t="shared" si="32"/>
        <v>437</v>
      </c>
      <c r="F104" s="23">
        <f t="shared" si="32"/>
        <v>200</v>
      </c>
      <c r="G104" s="23">
        <f t="shared" ref="G104:I104" si="33">SUM(G99:G103)</f>
        <v>559</v>
      </c>
      <c r="H104" s="23">
        <f t="shared" si="33"/>
        <v>374</v>
      </c>
      <c r="I104" s="23">
        <f t="shared" si="33"/>
        <v>0</v>
      </c>
      <c r="J104" s="60">
        <f>SUM(B104:H104)</f>
        <v>2589</v>
      </c>
      <c r="K104" s="60">
        <f t="shared" si="28"/>
        <v>369.85714285714283</v>
      </c>
    </row>
    <row r="105" spans="1:11" ht="15" thickTop="1" x14ac:dyDescent="0.3">
      <c r="A105" s="40"/>
      <c r="B105" s="25"/>
      <c r="C105" s="25"/>
      <c r="D105" s="25"/>
      <c r="E105" s="25"/>
      <c r="F105" s="25"/>
      <c r="G105" s="25"/>
      <c r="H105" s="25"/>
      <c r="I105" s="25"/>
      <c r="J105" s="60">
        <f>SUM(B105:H105)</f>
        <v>0</v>
      </c>
      <c r="K105" s="60">
        <f t="shared" si="28"/>
        <v>0</v>
      </c>
    </row>
    <row r="106" spans="1:11" ht="15" thickBot="1" x14ac:dyDescent="0.35">
      <c r="A106" s="29" t="s">
        <v>87</v>
      </c>
      <c r="B106" s="28">
        <v>0</v>
      </c>
      <c r="C106" s="28"/>
      <c r="D106" s="28">
        <v>78</v>
      </c>
      <c r="E106" s="28">
        <v>130</v>
      </c>
      <c r="F106" s="28">
        <v>0</v>
      </c>
      <c r="G106" s="28">
        <v>138</v>
      </c>
      <c r="H106" s="28">
        <v>13</v>
      </c>
      <c r="I106" s="28">
        <v>0</v>
      </c>
      <c r="J106" s="60">
        <f>SUM(B106:H106)</f>
        <v>359</v>
      </c>
      <c r="K106" s="60">
        <f t="shared" si="28"/>
        <v>51.285714285714285</v>
      </c>
    </row>
    <row r="107" spans="1:11" ht="15" thickTop="1" x14ac:dyDescent="0.3">
      <c r="A107" s="38"/>
      <c r="B107" s="25"/>
      <c r="C107" s="25"/>
      <c r="D107" s="25"/>
      <c r="E107" s="25"/>
      <c r="F107" s="25"/>
      <c r="G107" s="25"/>
      <c r="H107" s="25"/>
      <c r="I107" s="25"/>
      <c r="J107" s="60">
        <f>SUM(B107:H107)</f>
        <v>0</v>
      </c>
      <c r="K107" s="60">
        <f t="shared" si="28"/>
        <v>0</v>
      </c>
    </row>
    <row r="108" spans="1:11" ht="15" thickBot="1" x14ac:dyDescent="0.35">
      <c r="A108" s="29" t="s">
        <v>88</v>
      </c>
      <c r="B108" s="23">
        <f t="shared" ref="B108:I108" si="34">SUM(B104+B106)</f>
        <v>186</v>
      </c>
      <c r="C108" s="23">
        <f t="shared" si="34"/>
        <v>272</v>
      </c>
      <c r="D108" s="23">
        <f t="shared" si="34"/>
        <v>639</v>
      </c>
      <c r="E108" s="23">
        <f t="shared" si="34"/>
        <v>567</v>
      </c>
      <c r="F108" s="23">
        <f t="shared" si="34"/>
        <v>200</v>
      </c>
      <c r="G108" s="23">
        <f t="shared" si="34"/>
        <v>697</v>
      </c>
      <c r="H108" s="23">
        <f t="shared" si="34"/>
        <v>387</v>
      </c>
      <c r="I108" s="23">
        <f t="shared" si="34"/>
        <v>0</v>
      </c>
      <c r="J108" s="60">
        <f>SUM(B108:H108)</f>
        <v>2948</v>
      </c>
      <c r="K108" s="60">
        <f t="shared" si="28"/>
        <v>421.14285714285717</v>
      </c>
    </row>
    <row r="109" spans="1:11" ht="15" thickTop="1" x14ac:dyDescent="0.3">
      <c r="A109" s="38"/>
      <c r="B109" s="26"/>
      <c r="C109" s="26"/>
      <c r="D109" s="26"/>
      <c r="E109" s="26"/>
      <c r="F109" s="26"/>
      <c r="G109" s="26"/>
      <c r="H109" s="26"/>
      <c r="I109" s="26"/>
      <c r="J109" s="60">
        <f>SUM(B109:H109)</f>
        <v>0</v>
      </c>
      <c r="K109" s="60">
        <f t="shared" si="28"/>
        <v>0</v>
      </c>
    </row>
    <row r="110" spans="1:11" x14ac:dyDescent="0.3">
      <c r="A110" s="1" t="s">
        <v>89</v>
      </c>
      <c r="B110" s="7"/>
      <c r="C110" s="7"/>
      <c r="D110" s="7"/>
      <c r="E110" s="7"/>
      <c r="F110" s="7"/>
      <c r="G110" s="7"/>
      <c r="H110" s="7"/>
      <c r="I110" s="7"/>
      <c r="J110" s="60">
        <f>SUM(B110:H110)</f>
        <v>0</v>
      </c>
      <c r="K110" s="60">
        <f t="shared" si="28"/>
        <v>0</v>
      </c>
    </row>
    <row r="111" spans="1:11" x14ac:dyDescent="0.3">
      <c r="A111" s="4" t="s">
        <v>90</v>
      </c>
      <c r="B111" s="19"/>
      <c r="C111" s="19"/>
      <c r="D111" s="19">
        <v>126</v>
      </c>
      <c r="E111" s="19">
        <v>168</v>
      </c>
      <c r="F111" s="19"/>
      <c r="G111" s="19"/>
      <c r="H111" s="19"/>
      <c r="I111" s="19"/>
      <c r="J111" s="60">
        <f>SUM(B111:H111)</f>
        <v>294</v>
      </c>
      <c r="K111" s="60">
        <f t="shared" si="28"/>
        <v>42</v>
      </c>
    </row>
    <row r="112" spans="1:11" x14ac:dyDescent="0.3">
      <c r="A112" s="4" t="s">
        <v>91</v>
      </c>
      <c r="B112" s="5"/>
      <c r="C112" s="5"/>
      <c r="D112" s="5">
        <v>24</v>
      </c>
      <c r="E112" s="5"/>
      <c r="F112" s="5">
        <v>45</v>
      </c>
      <c r="G112" s="5"/>
      <c r="H112" s="5"/>
      <c r="I112" s="5"/>
      <c r="J112" s="60">
        <f>SUM(B112:H112)</f>
        <v>69</v>
      </c>
      <c r="K112" s="60">
        <f t="shared" si="28"/>
        <v>9.8571428571428577</v>
      </c>
    </row>
    <row r="113" spans="1:11" x14ac:dyDescent="0.3">
      <c r="A113" s="4" t="s">
        <v>92</v>
      </c>
      <c r="B113" s="5"/>
      <c r="C113" s="5"/>
      <c r="D113" s="5"/>
      <c r="E113" s="5"/>
      <c r="F113" s="5">
        <v>10</v>
      </c>
      <c r="G113" s="5"/>
      <c r="H113" s="5">
        <v>6</v>
      </c>
      <c r="I113" s="5"/>
      <c r="J113" s="60">
        <f>SUM(B113:H113)</f>
        <v>16</v>
      </c>
      <c r="K113" s="60">
        <f t="shared" si="28"/>
        <v>2.2857142857142856</v>
      </c>
    </row>
    <row r="114" spans="1:11" x14ac:dyDescent="0.3">
      <c r="A114" s="4" t="s">
        <v>93</v>
      </c>
      <c r="B114" s="5">
        <v>65</v>
      </c>
      <c r="C114" s="5"/>
      <c r="D114" s="5"/>
      <c r="E114" s="5"/>
      <c r="F114" s="5">
        <v>43</v>
      </c>
      <c r="G114" s="5"/>
      <c r="H114" s="5"/>
      <c r="I114" s="5"/>
      <c r="J114" s="60">
        <f>SUM(B114:H114)</f>
        <v>108</v>
      </c>
      <c r="K114" s="60">
        <f t="shared" si="28"/>
        <v>15.428571428571429</v>
      </c>
    </row>
    <row r="115" spans="1:11" x14ac:dyDescent="0.3">
      <c r="A115" s="4" t="s">
        <v>94</v>
      </c>
      <c r="B115" s="5"/>
      <c r="C115" s="5">
        <v>19</v>
      </c>
      <c r="D115" s="5">
        <v>49</v>
      </c>
      <c r="E115" s="5"/>
      <c r="F115" s="5"/>
      <c r="G115" s="5"/>
      <c r="H115" s="5">
        <v>113</v>
      </c>
      <c r="I115" s="5"/>
      <c r="J115" s="60">
        <f>SUM(B115:H115)</f>
        <v>181</v>
      </c>
      <c r="K115" s="60">
        <f t="shared" si="28"/>
        <v>25.857142857142858</v>
      </c>
    </row>
    <row r="116" spans="1:11" x14ac:dyDescent="0.3">
      <c r="A116" s="4" t="s">
        <v>95</v>
      </c>
      <c r="B116" s="5"/>
      <c r="C116" s="5">
        <v>75</v>
      </c>
      <c r="D116" s="5">
        <v>63</v>
      </c>
      <c r="E116" s="5"/>
      <c r="F116" s="5"/>
      <c r="G116" s="5"/>
      <c r="H116" s="5">
        <v>44</v>
      </c>
      <c r="I116" s="5"/>
      <c r="J116" s="60">
        <f>SUM(B116:H116)</f>
        <v>182</v>
      </c>
      <c r="K116" s="60">
        <f t="shared" si="28"/>
        <v>26</v>
      </c>
    </row>
    <row r="117" spans="1:11" x14ac:dyDescent="0.3">
      <c r="A117" s="4" t="s">
        <v>96</v>
      </c>
      <c r="B117" s="5">
        <v>49</v>
      </c>
      <c r="C117" s="5"/>
      <c r="D117" s="5">
        <v>3</v>
      </c>
      <c r="E117" s="5">
        <v>21</v>
      </c>
      <c r="F117" s="5"/>
      <c r="G117" s="5"/>
      <c r="H117" s="5">
        <v>87</v>
      </c>
      <c r="I117" s="5"/>
      <c r="J117" s="60">
        <f>SUM(B117:H117)</f>
        <v>160</v>
      </c>
      <c r="K117" s="60">
        <f t="shared" si="28"/>
        <v>22.857142857142858</v>
      </c>
    </row>
    <row r="118" spans="1:11" x14ac:dyDescent="0.3">
      <c r="A118" s="4" t="s">
        <v>48</v>
      </c>
      <c r="B118" s="5"/>
      <c r="C118" s="5"/>
      <c r="D118" s="5"/>
      <c r="E118" s="5"/>
      <c r="F118" s="5"/>
      <c r="G118" s="5"/>
      <c r="H118" s="5"/>
      <c r="I118" s="5"/>
      <c r="J118" s="60">
        <f>SUM(B118:H118)</f>
        <v>0</v>
      </c>
      <c r="K118" s="60">
        <f t="shared" si="28"/>
        <v>0</v>
      </c>
    </row>
    <row r="119" spans="1:11" x14ac:dyDescent="0.3">
      <c r="A119" s="1" t="s">
        <v>97</v>
      </c>
      <c r="B119" s="7">
        <f t="shared" ref="B119:F119" si="35">SUM(B111:B118)</f>
        <v>114</v>
      </c>
      <c r="C119" s="7">
        <f t="shared" si="35"/>
        <v>94</v>
      </c>
      <c r="D119" s="7">
        <f t="shared" si="35"/>
        <v>265</v>
      </c>
      <c r="E119" s="7">
        <f t="shared" si="35"/>
        <v>189</v>
      </c>
      <c r="F119" s="7">
        <f t="shared" si="35"/>
        <v>98</v>
      </c>
      <c r="G119" s="7">
        <f t="shared" ref="G119:I119" si="36">SUM(G111:G118)</f>
        <v>0</v>
      </c>
      <c r="H119" s="7">
        <f t="shared" si="36"/>
        <v>250</v>
      </c>
      <c r="I119" s="7">
        <f t="shared" si="36"/>
        <v>0</v>
      </c>
      <c r="J119" s="60">
        <f>SUM(B119:H119)</f>
        <v>1010</v>
      </c>
      <c r="K119" s="60">
        <f t="shared" si="28"/>
        <v>144.28571428571428</v>
      </c>
    </row>
    <row r="120" spans="1:11" x14ac:dyDescent="0.3">
      <c r="A120" s="4" t="s">
        <v>98</v>
      </c>
      <c r="B120" s="12">
        <v>0</v>
      </c>
      <c r="C120" s="19">
        <v>0</v>
      </c>
      <c r="D120" s="19">
        <v>47</v>
      </c>
      <c r="E120" s="19">
        <v>73</v>
      </c>
      <c r="F120" s="19">
        <v>0</v>
      </c>
      <c r="G120" s="19">
        <v>0</v>
      </c>
      <c r="H120" s="19">
        <v>12</v>
      </c>
      <c r="I120" s="19">
        <v>0</v>
      </c>
      <c r="J120" s="60">
        <f>SUM(B120:H120)</f>
        <v>132</v>
      </c>
      <c r="K120" s="60">
        <f t="shared" si="28"/>
        <v>18.857142857142858</v>
      </c>
    </row>
    <row r="121" spans="1:11" x14ac:dyDescent="0.3">
      <c r="A121" s="1" t="s">
        <v>99</v>
      </c>
      <c r="B121" s="21">
        <f t="shared" ref="B121:F121" si="37">SUM(B120)</f>
        <v>0</v>
      </c>
      <c r="C121" s="21">
        <f t="shared" si="37"/>
        <v>0</v>
      </c>
      <c r="D121" s="21">
        <f t="shared" si="37"/>
        <v>47</v>
      </c>
      <c r="E121" s="21">
        <f t="shared" si="37"/>
        <v>73</v>
      </c>
      <c r="F121" s="21">
        <f t="shared" si="37"/>
        <v>0</v>
      </c>
      <c r="G121" s="21">
        <f t="shared" ref="G121:I121" si="38">SUM(G120)</f>
        <v>0</v>
      </c>
      <c r="H121" s="21">
        <f t="shared" si="38"/>
        <v>12</v>
      </c>
      <c r="I121" s="21">
        <f t="shared" si="38"/>
        <v>0</v>
      </c>
      <c r="J121" s="60">
        <f>SUM(B121:H121)</f>
        <v>132</v>
      </c>
      <c r="K121" s="60">
        <f t="shared" si="28"/>
        <v>18.857142857142858</v>
      </c>
    </row>
    <row r="122" spans="1:11" ht="15" thickBot="1" x14ac:dyDescent="0.35">
      <c r="A122" s="4" t="s">
        <v>100</v>
      </c>
      <c r="B122" s="23">
        <f t="shared" ref="B122:F122" si="39">SUM(B121,B119)</f>
        <v>114</v>
      </c>
      <c r="C122" s="23">
        <f t="shared" si="39"/>
        <v>94</v>
      </c>
      <c r="D122" s="23">
        <f t="shared" si="39"/>
        <v>312</v>
      </c>
      <c r="E122" s="23">
        <f t="shared" si="39"/>
        <v>262</v>
      </c>
      <c r="F122" s="23">
        <f t="shared" si="39"/>
        <v>98</v>
      </c>
      <c r="G122" s="23">
        <v>164</v>
      </c>
      <c r="H122" s="23">
        <f t="shared" ref="H122:I122" si="40">SUM(H121,H119)</f>
        <v>262</v>
      </c>
      <c r="I122" s="23">
        <f t="shared" si="40"/>
        <v>0</v>
      </c>
      <c r="J122" s="60">
        <f>SUM(B122:H122)</f>
        <v>1306</v>
      </c>
      <c r="K122" s="60">
        <f t="shared" si="28"/>
        <v>186.57142857142858</v>
      </c>
    </row>
    <row r="123" spans="1:11" ht="15" thickTop="1" x14ac:dyDescent="0.3">
      <c r="A123" s="4"/>
      <c r="B123" s="26"/>
      <c r="C123" s="26"/>
      <c r="D123" s="26"/>
      <c r="E123" s="26"/>
      <c r="F123" s="26"/>
      <c r="G123" s="26"/>
      <c r="H123" s="26"/>
      <c r="I123" s="26"/>
      <c r="J123" s="60">
        <f>SUM(B123:H123)</f>
        <v>0</v>
      </c>
      <c r="K123" s="60">
        <f t="shared" si="28"/>
        <v>0</v>
      </c>
    </row>
    <row r="124" spans="1:11" ht="15" thickBot="1" x14ac:dyDescent="0.35">
      <c r="A124" s="1" t="s">
        <v>101</v>
      </c>
      <c r="B124" s="36">
        <f t="shared" ref="B124:I124" si="41">SUM(B108-B122)</f>
        <v>72</v>
      </c>
      <c r="C124" s="36">
        <f t="shared" si="41"/>
        <v>178</v>
      </c>
      <c r="D124" s="36">
        <f t="shared" si="41"/>
        <v>327</v>
      </c>
      <c r="E124" s="36">
        <f t="shared" si="41"/>
        <v>305</v>
      </c>
      <c r="F124" s="36">
        <f t="shared" si="41"/>
        <v>102</v>
      </c>
      <c r="G124" s="36">
        <f t="shared" si="41"/>
        <v>533</v>
      </c>
      <c r="H124" s="36"/>
      <c r="I124" s="36">
        <f t="shared" si="41"/>
        <v>0</v>
      </c>
      <c r="J124" s="60">
        <f>SUM(B124:H124)</f>
        <v>1517</v>
      </c>
      <c r="K124" s="60">
        <f t="shared" si="28"/>
        <v>216.71428571428572</v>
      </c>
    </row>
    <row r="125" spans="1:11" ht="15" thickTop="1" x14ac:dyDescent="0.3">
      <c r="A125" s="1"/>
      <c r="B125" s="37"/>
      <c r="C125" s="37"/>
      <c r="D125" s="37"/>
      <c r="E125" s="37"/>
      <c r="F125" s="37"/>
      <c r="G125" s="37"/>
      <c r="H125" s="37"/>
      <c r="I125" s="37"/>
      <c r="J125" s="60">
        <f>SUM(B125:H125)</f>
        <v>0</v>
      </c>
      <c r="K125" s="60">
        <f t="shared" si="28"/>
        <v>0</v>
      </c>
    </row>
    <row r="126" spans="1:11" x14ac:dyDescent="0.3">
      <c r="A126" s="1" t="s">
        <v>102</v>
      </c>
      <c r="B126" s="7"/>
      <c r="C126" s="7"/>
      <c r="D126" s="7"/>
      <c r="E126" s="7"/>
      <c r="F126" s="7"/>
      <c r="G126" s="7"/>
      <c r="H126" s="7"/>
      <c r="I126" s="7"/>
      <c r="J126" s="60">
        <f>SUM(B126:H126)</f>
        <v>0</v>
      </c>
      <c r="K126" s="60">
        <f t="shared" si="28"/>
        <v>0</v>
      </c>
    </row>
    <row r="127" spans="1:11" x14ac:dyDescent="0.3">
      <c r="A127" s="4" t="s">
        <v>52</v>
      </c>
      <c r="B127" s="19">
        <v>300</v>
      </c>
      <c r="C127" s="19"/>
      <c r="D127" s="19">
        <v>235</v>
      </c>
      <c r="E127" s="19">
        <v>231</v>
      </c>
      <c r="F127" s="19">
        <v>319</v>
      </c>
      <c r="G127" s="19"/>
      <c r="H127" s="19">
        <v>310</v>
      </c>
      <c r="I127" s="19"/>
      <c r="J127" s="60">
        <f>SUM(B127:H127)</f>
        <v>1395</v>
      </c>
      <c r="K127" s="60">
        <f t="shared" si="28"/>
        <v>199.28571428571428</v>
      </c>
    </row>
    <row r="128" spans="1:11" x14ac:dyDescent="0.3">
      <c r="A128" s="4" t="s">
        <v>103</v>
      </c>
      <c r="B128" s="19">
        <v>37</v>
      </c>
      <c r="C128" s="19"/>
      <c r="D128" s="19"/>
      <c r="E128" s="19">
        <v>56</v>
      </c>
      <c r="F128" s="19"/>
      <c r="G128" s="19"/>
      <c r="H128" s="19">
        <v>83</v>
      </c>
      <c r="I128" s="19"/>
      <c r="J128" s="60">
        <f>SUM(B128:H128)</f>
        <v>176</v>
      </c>
      <c r="K128" s="60">
        <f t="shared" si="28"/>
        <v>25.142857142857142</v>
      </c>
    </row>
    <row r="129" spans="1:11" x14ac:dyDescent="0.3">
      <c r="A129" s="4" t="s">
        <v>104</v>
      </c>
      <c r="B129" s="19">
        <v>22</v>
      </c>
      <c r="C129" s="19"/>
      <c r="D129" s="19">
        <v>29</v>
      </c>
      <c r="E129" s="19">
        <v>23</v>
      </c>
      <c r="F129" s="19">
        <v>24</v>
      </c>
      <c r="G129" s="19"/>
      <c r="H129" s="19">
        <v>29</v>
      </c>
      <c r="I129" s="19"/>
      <c r="J129" s="60">
        <f>SUM(B129:H129)</f>
        <v>127</v>
      </c>
      <c r="K129" s="60">
        <f t="shared" si="28"/>
        <v>18.142857142857142</v>
      </c>
    </row>
    <row r="130" spans="1:11" x14ac:dyDescent="0.3">
      <c r="A130" s="4" t="s">
        <v>105</v>
      </c>
      <c r="B130" s="19"/>
      <c r="C130" s="19"/>
      <c r="D130" s="19"/>
      <c r="E130" s="19">
        <v>86</v>
      </c>
      <c r="F130" s="19"/>
      <c r="G130" s="19"/>
      <c r="H130" s="19">
        <v>13</v>
      </c>
      <c r="I130" s="19"/>
      <c r="J130" s="60">
        <f>SUM(B130:H130)</f>
        <v>99</v>
      </c>
      <c r="K130" s="60">
        <f t="shared" si="28"/>
        <v>14.142857142857142</v>
      </c>
    </row>
    <row r="131" spans="1:11" x14ac:dyDescent="0.3">
      <c r="A131" s="4" t="s">
        <v>106</v>
      </c>
      <c r="B131" s="19">
        <v>3</v>
      </c>
      <c r="C131" s="19"/>
      <c r="D131" s="19"/>
      <c r="E131" s="19">
        <v>10</v>
      </c>
      <c r="F131" s="19">
        <v>16</v>
      </c>
      <c r="G131" s="19"/>
      <c r="H131" s="19"/>
      <c r="I131" s="19"/>
      <c r="J131" s="60">
        <f>SUM(B131:H131)</f>
        <v>29</v>
      </c>
      <c r="K131" s="60">
        <f t="shared" si="28"/>
        <v>4.1428571428571432</v>
      </c>
    </row>
    <row r="132" spans="1:11" x14ac:dyDescent="0.3">
      <c r="A132" s="4" t="s">
        <v>107</v>
      </c>
      <c r="B132" s="19">
        <v>16</v>
      </c>
      <c r="C132" s="19">
        <v>16</v>
      </c>
      <c r="D132" s="19">
        <v>51</v>
      </c>
      <c r="E132" s="19">
        <v>52</v>
      </c>
      <c r="F132" s="19">
        <v>54</v>
      </c>
      <c r="G132" s="19"/>
      <c r="H132" s="19">
        <v>25</v>
      </c>
      <c r="I132" s="19"/>
      <c r="J132" s="60">
        <f>SUM(B132:H132)</f>
        <v>214</v>
      </c>
      <c r="K132" s="60">
        <f t="shared" si="28"/>
        <v>30.571428571428573</v>
      </c>
    </row>
    <row r="133" spans="1:11" x14ac:dyDescent="0.3">
      <c r="A133" s="4" t="s">
        <v>108</v>
      </c>
      <c r="B133" s="19">
        <v>28</v>
      </c>
      <c r="C133" s="19"/>
      <c r="D133" s="19">
        <v>74</v>
      </c>
      <c r="E133" s="19">
        <v>52</v>
      </c>
      <c r="F133" s="19">
        <v>143</v>
      </c>
      <c r="G133" s="19"/>
      <c r="H133" s="19">
        <v>48</v>
      </c>
      <c r="I133" s="19"/>
      <c r="J133" s="60">
        <f>SUM(B133:H133)</f>
        <v>345</v>
      </c>
      <c r="K133" s="60">
        <f t="shared" si="28"/>
        <v>49.285714285714285</v>
      </c>
    </row>
    <row r="134" spans="1:11" x14ac:dyDescent="0.3">
      <c r="A134" s="4" t="s">
        <v>109</v>
      </c>
      <c r="B134" s="19"/>
      <c r="C134" s="19">
        <v>92</v>
      </c>
      <c r="D134" s="19">
        <v>172</v>
      </c>
      <c r="E134" s="19">
        <v>4</v>
      </c>
      <c r="F134" s="19"/>
      <c r="G134" s="19"/>
      <c r="H134" s="19"/>
      <c r="I134" s="19"/>
      <c r="J134" s="60">
        <f>SUM(B134:H134)</f>
        <v>268</v>
      </c>
      <c r="K134" s="60">
        <f t="shared" si="28"/>
        <v>38.285714285714285</v>
      </c>
    </row>
    <row r="135" spans="1:11" ht="15" thickBot="1" x14ac:dyDescent="0.35">
      <c r="A135" s="1" t="s">
        <v>110</v>
      </c>
      <c r="B135" s="23">
        <f t="shared" ref="B135:D135" si="42">SUM(B127:B134)</f>
        <v>406</v>
      </c>
      <c r="C135" s="23">
        <f t="shared" si="42"/>
        <v>108</v>
      </c>
      <c r="D135" s="23">
        <f t="shared" si="42"/>
        <v>561</v>
      </c>
      <c r="E135" s="23">
        <f t="shared" ref="E135" si="43">SUM(E127:E134)</f>
        <v>514</v>
      </c>
      <c r="F135" s="23">
        <f t="shared" ref="F135" si="44">SUM(F127:F134)</f>
        <v>556</v>
      </c>
      <c r="G135" s="23">
        <v>465</v>
      </c>
      <c r="H135" s="23">
        <f>SUM(H127:H134)</f>
        <v>508</v>
      </c>
      <c r="I135" s="23">
        <f t="shared" ref="I135" si="45">SUM(I127:I134)</f>
        <v>0</v>
      </c>
      <c r="J135" s="60">
        <f>SUM(B135:H135)</f>
        <v>3118</v>
      </c>
      <c r="K135" s="60">
        <f t="shared" si="28"/>
        <v>445.42857142857144</v>
      </c>
    </row>
    <row r="136" spans="1:11" ht="15" thickTop="1" x14ac:dyDescent="0.3">
      <c r="B136" s="26"/>
      <c r="C136" s="26"/>
      <c r="D136" s="26"/>
      <c r="E136" s="26"/>
      <c r="F136" s="26"/>
      <c r="G136" s="26"/>
      <c r="H136" s="26"/>
      <c r="I136" s="26"/>
      <c r="J136" s="60">
        <f>SUM(B136:H136)</f>
        <v>0</v>
      </c>
      <c r="K136" s="60">
        <f t="shared" si="28"/>
        <v>0</v>
      </c>
    </row>
    <row r="137" spans="1:11" x14ac:dyDescent="0.3">
      <c r="A137" s="1" t="s">
        <v>111</v>
      </c>
      <c r="B137" s="7"/>
      <c r="C137" s="7"/>
      <c r="D137" s="7"/>
      <c r="E137" s="7"/>
      <c r="F137" s="7"/>
      <c r="G137" s="7"/>
      <c r="H137" s="7"/>
      <c r="I137" s="7"/>
      <c r="J137" s="60">
        <f>SUM(B137:H137)</f>
        <v>0</v>
      </c>
      <c r="K137" s="60">
        <f t="shared" si="28"/>
        <v>0</v>
      </c>
    </row>
    <row r="138" spans="1:11" x14ac:dyDescent="0.3">
      <c r="A138" s="4" t="s">
        <v>112</v>
      </c>
      <c r="B138" s="5">
        <v>5</v>
      </c>
      <c r="C138" s="5">
        <v>4</v>
      </c>
      <c r="D138" s="5">
        <v>6</v>
      </c>
      <c r="E138" s="5">
        <v>9</v>
      </c>
      <c r="F138" s="5">
        <v>15</v>
      </c>
      <c r="G138" s="5"/>
      <c r="H138" s="5">
        <v>10</v>
      </c>
      <c r="I138" s="5"/>
      <c r="J138" s="60">
        <f>SUM(B138:H138)</f>
        <v>49</v>
      </c>
      <c r="K138" s="60">
        <f t="shared" si="28"/>
        <v>7</v>
      </c>
    </row>
    <row r="139" spans="1:11" x14ac:dyDescent="0.3">
      <c r="A139" s="4" t="s">
        <v>113</v>
      </c>
      <c r="B139" s="5">
        <v>11</v>
      </c>
      <c r="C139" s="5"/>
      <c r="D139" s="5"/>
      <c r="E139" s="5"/>
      <c r="F139" s="5">
        <v>13</v>
      </c>
      <c r="G139" s="5"/>
      <c r="H139" s="5">
        <v>21</v>
      </c>
      <c r="I139" s="5"/>
      <c r="J139" s="60">
        <f>SUM(B139:H139)</f>
        <v>45</v>
      </c>
      <c r="K139" s="60">
        <f t="shared" si="28"/>
        <v>6.4285714285714288</v>
      </c>
    </row>
    <row r="140" spans="1:11" x14ac:dyDescent="0.3">
      <c r="A140" s="4" t="s">
        <v>114</v>
      </c>
      <c r="B140" s="5">
        <v>30</v>
      </c>
      <c r="C140" s="5">
        <v>25</v>
      </c>
      <c r="D140" s="5">
        <v>20</v>
      </c>
      <c r="E140" s="5">
        <v>20</v>
      </c>
      <c r="F140" s="5">
        <v>29</v>
      </c>
      <c r="G140" s="5"/>
      <c r="H140" s="5">
        <v>97</v>
      </c>
      <c r="I140" s="5"/>
      <c r="J140" s="60">
        <f>SUM(B140:H140)</f>
        <v>221</v>
      </c>
      <c r="K140" s="60">
        <f t="shared" si="28"/>
        <v>31.571428571428573</v>
      </c>
    </row>
    <row r="141" spans="1:11" x14ac:dyDescent="0.3">
      <c r="A141" s="4" t="s">
        <v>115</v>
      </c>
      <c r="B141" s="5"/>
      <c r="C141" s="5"/>
      <c r="D141" s="5"/>
      <c r="E141" s="5"/>
      <c r="F141" s="5"/>
      <c r="G141" s="5"/>
      <c r="H141" s="5"/>
      <c r="I141" s="5"/>
      <c r="J141" s="60">
        <f>SUM(B141:H141)</f>
        <v>0</v>
      </c>
      <c r="K141" s="60">
        <f t="shared" si="28"/>
        <v>0</v>
      </c>
    </row>
    <row r="142" spans="1:11" x14ac:dyDescent="0.3">
      <c r="A142" s="4" t="s">
        <v>116</v>
      </c>
      <c r="B142" s="5"/>
      <c r="C142" s="5">
        <v>11</v>
      </c>
      <c r="D142" s="5"/>
      <c r="E142" s="5">
        <v>14</v>
      </c>
      <c r="F142" s="5">
        <v>13</v>
      </c>
      <c r="G142" s="5"/>
      <c r="H142" s="5"/>
      <c r="I142" s="5"/>
      <c r="J142" s="60">
        <f>SUM(B142:H142)</f>
        <v>38</v>
      </c>
      <c r="K142" s="60">
        <f t="shared" si="28"/>
        <v>5.4285714285714288</v>
      </c>
    </row>
    <row r="143" spans="1:11" x14ac:dyDescent="0.3">
      <c r="A143" s="4" t="s">
        <v>117</v>
      </c>
      <c r="B143" s="5">
        <v>35</v>
      </c>
      <c r="C143" s="5">
        <v>18</v>
      </c>
      <c r="D143" s="5"/>
      <c r="E143" s="5">
        <v>16</v>
      </c>
      <c r="F143" s="5">
        <v>34</v>
      </c>
      <c r="G143" s="5"/>
      <c r="H143" s="5">
        <v>14</v>
      </c>
      <c r="I143" s="5"/>
      <c r="J143" s="60">
        <f>SUM(B143:H143)</f>
        <v>117</v>
      </c>
      <c r="K143" s="60">
        <f t="shared" si="28"/>
        <v>16.714285714285715</v>
      </c>
    </row>
    <row r="144" spans="1:11" x14ac:dyDescent="0.3">
      <c r="A144" s="4" t="s">
        <v>118</v>
      </c>
      <c r="B144" s="5"/>
      <c r="C144" s="5">
        <v>38</v>
      </c>
      <c r="D144" s="5">
        <v>5</v>
      </c>
      <c r="E144" s="5">
        <v>20</v>
      </c>
      <c r="G144" s="5"/>
      <c r="H144" s="5">
        <v>24</v>
      </c>
      <c r="I144" s="5"/>
      <c r="J144" s="60">
        <f>SUM(B144:H144)</f>
        <v>87</v>
      </c>
      <c r="K144" s="60">
        <f t="shared" si="28"/>
        <v>12.428571428571429</v>
      </c>
    </row>
    <row r="145" spans="1:11" x14ac:dyDescent="0.3">
      <c r="A145" s="4" t="s">
        <v>119</v>
      </c>
      <c r="B145" s="5">
        <v>64</v>
      </c>
      <c r="C145" s="5">
        <v>88</v>
      </c>
      <c r="D145" s="5">
        <v>125</v>
      </c>
      <c r="E145" s="5">
        <v>36</v>
      </c>
      <c r="F145" s="5">
        <v>79</v>
      </c>
      <c r="G145" s="5"/>
      <c r="H145" s="5">
        <v>53</v>
      </c>
      <c r="I145" s="5"/>
      <c r="J145" s="60">
        <f>SUM(B145:H145)</f>
        <v>445</v>
      </c>
      <c r="K145" s="60">
        <f t="shared" si="28"/>
        <v>63.571428571428569</v>
      </c>
    </row>
    <row r="146" spans="1:11" x14ac:dyDescent="0.3">
      <c r="A146" s="4" t="s">
        <v>120</v>
      </c>
      <c r="B146" s="5">
        <v>97</v>
      </c>
      <c r="C146" s="5"/>
      <c r="D146" s="5">
        <v>132</v>
      </c>
      <c r="E146" s="5">
        <v>140</v>
      </c>
      <c r="F146" s="5">
        <v>220</v>
      </c>
      <c r="G146" s="5"/>
      <c r="H146" s="5">
        <v>349</v>
      </c>
      <c r="I146" s="5"/>
      <c r="J146" s="60">
        <f>SUM(B146:H146)</f>
        <v>938</v>
      </c>
      <c r="K146" s="60">
        <f t="shared" si="28"/>
        <v>134</v>
      </c>
    </row>
    <row r="147" spans="1:11" ht="15" thickBot="1" x14ac:dyDescent="0.35">
      <c r="A147" s="1" t="s">
        <v>121</v>
      </c>
      <c r="B147" s="23">
        <f t="shared" ref="B147:E147" si="46">SUM(B138:B146)</f>
        <v>242</v>
      </c>
      <c r="C147" s="23">
        <f t="shared" si="46"/>
        <v>184</v>
      </c>
      <c r="D147" s="23">
        <f t="shared" si="46"/>
        <v>288</v>
      </c>
      <c r="E147" s="23">
        <f t="shared" si="46"/>
        <v>255</v>
      </c>
      <c r="F147" s="23">
        <f t="shared" ref="F147" si="47">SUM(F138:F146)</f>
        <v>403</v>
      </c>
      <c r="G147" s="23">
        <v>260</v>
      </c>
      <c r="H147" s="23">
        <f t="shared" ref="H147:I147" si="48">SUM(H138:H146)</f>
        <v>568</v>
      </c>
      <c r="I147" s="23">
        <f t="shared" si="48"/>
        <v>0</v>
      </c>
      <c r="J147" s="60">
        <f>SUM(B147:H147)</f>
        <v>2200</v>
      </c>
      <c r="K147" s="60">
        <f t="shared" si="28"/>
        <v>314.28571428571428</v>
      </c>
    </row>
    <row r="148" spans="1:11" ht="15" thickTop="1" x14ac:dyDescent="0.3">
      <c r="A148" s="1"/>
      <c r="B148" s="7"/>
      <c r="C148" s="7"/>
      <c r="D148" s="7"/>
      <c r="E148" s="26"/>
      <c r="F148" s="26"/>
      <c r="G148" s="26"/>
      <c r="H148" s="26"/>
      <c r="I148" s="26"/>
      <c r="J148" s="60">
        <f>SUM(B148:H148)</f>
        <v>0</v>
      </c>
      <c r="K148" s="60">
        <f t="shared" si="28"/>
        <v>0</v>
      </c>
    </row>
    <row r="149" spans="1:11" x14ac:dyDescent="0.3">
      <c r="A149" s="1" t="s">
        <v>122</v>
      </c>
      <c r="B149" s="7"/>
      <c r="C149" s="7"/>
      <c r="D149" s="7"/>
      <c r="E149" s="7"/>
      <c r="F149" s="7"/>
      <c r="G149" s="7"/>
      <c r="H149" s="7"/>
      <c r="I149" s="7"/>
      <c r="J149" s="60">
        <f>SUM(B149:H149)</f>
        <v>0</v>
      </c>
      <c r="K149" s="60">
        <f t="shared" si="28"/>
        <v>0</v>
      </c>
    </row>
    <row r="150" spans="1:11" x14ac:dyDescent="0.3">
      <c r="A150" s="4" t="s">
        <v>52</v>
      </c>
      <c r="B150" s="19"/>
      <c r="C150" s="19"/>
      <c r="D150" s="19"/>
      <c r="E150" s="19">
        <v>26</v>
      </c>
      <c r="F150" s="19"/>
      <c r="G150" s="19"/>
      <c r="H150" s="19"/>
      <c r="I150" s="19"/>
      <c r="J150" s="60">
        <f>SUM(B150:H150)</f>
        <v>26</v>
      </c>
      <c r="K150" s="60">
        <f t="shared" si="28"/>
        <v>3.7142857142857144</v>
      </c>
    </row>
    <row r="151" spans="1:11" x14ac:dyDescent="0.3">
      <c r="A151" s="4" t="s">
        <v>123</v>
      </c>
      <c r="B151" s="19">
        <v>40</v>
      </c>
      <c r="C151" s="19"/>
      <c r="D151" s="19">
        <v>15</v>
      </c>
      <c r="E151" s="19"/>
      <c r="F151" s="19">
        <v>54</v>
      </c>
      <c r="G151" s="19"/>
      <c r="H151" s="19">
        <v>33</v>
      </c>
      <c r="I151" s="19"/>
      <c r="J151" s="60">
        <f>SUM(B151:H151)</f>
        <v>142</v>
      </c>
      <c r="K151" s="60">
        <f t="shared" si="28"/>
        <v>20.285714285714285</v>
      </c>
    </row>
    <row r="152" spans="1:11" x14ac:dyDescent="0.3">
      <c r="A152" s="4" t="s">
        <v>35</v>
      </c>
      <c r="B152" s="19">
        <v>20</v>
      </c>
      <c r="C152" s="19"/>
      <c r="D152" s="19"/>
      <c r="E152" s="19">
        <v>15</v>
      </c>
      <c r="F152" s="19"/>
      <c r="G152" s="19"/>
      <c r="H152" s="19"/>
      <c r="I152" s="19"/>
      <c r="J152" s="60">
        <f>SUM(B152:H152)</f>
        <v>35</v>
      </c>
      <c r="K152" s="60">
        <f t="shared" si="28"/>
        <v>5</v>
      </c>
    </row>
    <row r="153" spans="1:11" x14ac:dyDescent="0.3">
      <c r="A153" s="4" t="s">
        <v>124</v>
      </c>
      <c r="B153" s="19">
        <v>69</v>
      </c>
      <c r="C153" s="19"/>
      <c r="D153" s="19">
        <v>7</v>
      </c>
      <c r="E153" s="19"/>
      <c r="F153" s="19">
        <v>45</v>
      </c>
      <c r="G153" s="19"/>
      <c r="H153" s="19">
        <v>10</v>
      </c>
      <c r="I153" s="19"/>
      <c r="J153" s="60">
        <f>SUM(B153:H153)</f>
        <v>131</v>
      </c>
      <c r="K153" s="60">
        <f t="shared" ref="K153:K194" si="49">SUM(J153)/7</f>
        <v>18.714285714285715</v>
      </c>
    </row>
    <row r="154" spans="1:11" x14ac:dyDescent="0.3">
      <c r="A154" s="4" t="s">
        <v>125</v>
      </c>
      <c r="B154" s="19"/>
      <c r="C154" s="19"/>
      <c r="D154" s="19"/>
      <c r="E154" s="19"/>
      <c r="F154" s="19"/>
      <c r="G154" s="19"/>
      <c r="H154" s="19"/>
      <c r="I154" s="19"/>
      <c r="J154" s="60">
        <f>SUM(B154:H154)</f>
        <v>0</v>
      </c>
      <c r="K154" s="60">
        <f t="shared" si="49"/>
        <v>0</v>
      </c>
    </row>
    <row r="155" spans="1:11" x14ac:dyDescent="0.3">
      <c r="A155" s="4" t="s">
        <v>126</v>
      </c>
      <c r="B155" s="19"/>
      <c r="C155" s="19"/>
      <c r="D155" s="19">
        <v>1</v>
      </c>
      <c r="E155" s="19">
        <v>7</v>
      </c>
      <c r="F155" s="19">
        <v>7</v>
      </c>
      <c r="G155" s="19"/>
      <c r="H155" s="19"/>
      <c r="I155" s="19"/>
      <c r="J155" s="60">
        <f>SUM(B155:H155)</f>
        <v>15</v>
      </c>
      <c r="K155" s="60">
        <f t="shared" si="49"/>
        <v>2.1428571428571428</v>
      </c>
    </row>
    <row r="156" spans="1:11" x14ac:dyDescent="0.3">
      <c r="A156" s="4" t="s">
        <v>127</v>
      </c>
      <c r="B156" s="19"/>
      <c r="C156" s="19"/>
      <c r="D156" s="19">
        <v>6</v>
      </c>
      <c r="E156" s="19">
        <v>17</v>
      </c>
      <c r="F156" s="19"/>
      <c r="G156" s="19"/>
      <c r="H156" s="19">
        <v>2</v>
      </c>
      <c r="I156" s="19"/>
      <c r="J156" s="60">
        <f>SUM(B156:H156)</f>
        <v>25</v>
      </c>
      <c r="K156" s="60">
        <f t="shared" si="49"/>
        <v>3.5714285714285716</v>
      </c>
    </row>
    <row r="157" spans="1:11" x14ac:dyDescent="0.3">
      <c r="A157" s="4" t="s">
        <v>128</v>
      </c>
      <c r="B157" s="19"/>
      <c r="C157" s="19"/>
      <c r="D157" s="19"/>
      <c r="E157" s="19"/>
      <c r="F157" s="19"/>
      <c r="G157" s="19"/>
      <c r="H157" s="19"/>
      <c r="I157" s="19"/>
      <c r="J157" s="60">
        <f>SUM(B157:H157)</f>
        <v>0</v>
      </c>
      <c r="K157" s="60">
        <f t="shared" si="49"/>
        <v>0</v>
      </c>
    </row>
    <row r="158" spans="1:11" ht="15" thickBot="1" x14ac:dyDescent="0.35">
      <c r="A158" s="29" t="s">
        <v>129</v>
      </c>
      <c r="B158" s="23">
        <f t="shared" ref="B158:F158" si="50">SUM(B150:B157)</f>
        <v>129</v>
      </c>
      <c r="C158" s="23">
        <f t="shared" si="50"/>
        <v>0</v>
      </c>
      <c r="D158" s="23">
        <f t="shared" si="50"/>
        <v>29</v>
      </c>
      <c r="E158" s="23">
        <f t="shared" si="50"/>
        <v>65</v>
      </c>
      <c r="F158" s="23">
        <f t="shared" si="50"/>
        <v>106</v>
      </c>
      <c r="G158" s="23">
        <f t="shared" ref="G158:I158" si="51">SUM(G150:G157)</f>
        <v>0</v>
      </c>
      <c r="H158" s="23">
        <f>SUM(H150:H157)</f>
        <v>45</v>
      </c>
      <c r="I158" s="23">
        <f t="shared" si="51"/>
        <v>0</v>
      </c>
      <c r="J158" s="60">
        <f>SUM(B158:H158)</f>
        <v>374</v>
      </c>
      <c r="K158" s="60">
        <f t="shared" si="49"/>
        <v>53.428571428571431</v>
      </c>
    </row>
    <row r="159" spans="1:11" ht="15" thickTop="1" x14ac:dyDescent="0.3">
      <c r="A159" s="30" t="s">
        <v>130</v>
      </c>
      <c r="B159" s="26"/>
      <c r="C159" s="26"/>
      <c r="D159" s="26"/>
      <c r="E159" s="26"/>
      <c r="F159" s="26"/>
      <c r="G159" s="26"/>
      <c r="H159" s="26"/>
      <c r="I159" s="26"/>
      <c r="J159" s="60">
        <f>SUM(B159:H159)</f>
        <v>0</v>
      </c>
      <c r="K159" s="60">
        <f t="shared" si="49"/>
        <v>0</v>
      </c>
    </row>
    <row r="160" spans="1:11" ht="15" thickBot="1" x14ac:dyDescent="0.35">
      <c r="A160" s="4" t="s">
        <v>55</v>
      </c>
      <c r="B160" s="23">
        <v>96</v>
      </c>
      <c r="C160" s="23"/>
      <c r="D160" s="23"/>
      <c r="E160" s="23">
        <v>119</v>
      </c>
      <c r="F160" s="23">
        <v>129</v>
      </c>
      <c r="G160" s="23">
        <v>201</v>
      </c>
      <c r="H160" s="23"/>
      <c r="I160" s="23"/>
      <c r="J160" s="60">
        <f>SUM(B160:H160)</f>
        <v>545</v>
      </c>
      <c r="K160" s="60">
        <f t="shared" si="49"/>
        <v>77.857142857142861</v>
      </c>
    </row>
    <row r="161" spans="1:11" ht="15" thickTop="1" x14ac:dyDescent="0.3">
      <c r="A161" s="1" t="s">
        <v>131</v>
      </c>
      <c r="B161" s="26"/>
      <c r="C161" s="41"/>
      <c r="D161" s="27"/>
      <c r="E161" s="26"/>
      <c r="F161" s="26"/>
      <c r="G161" s="26"/>
      <c r="H161" s="26"/>
      <c r="I161" s="26"/>
      <c r="J161" s="60">
        <f>SUM(B161:H161)</f>
        <v>0</v>
      </c>
      <c r="K161" s="60">
        <f t="shared" si="49"/>
        <v>0</v>
      </c>
    </row>
    <row r="162" spans="1:11" x14ac:dyDescent="0.3">
      <c r="A162" s="4" t="s">
        <v>132</v>
      </c>
      <c r="B162" s="19"/>
      <c r="C162" s="19"/>
      <c r="D162" s="19">
        <v>237</v>
      </c>
      <c r="E162" s="19">
        <v>70</v>
      </c>
      <c r="F162" s="19">
        <v>295</v>
      </c>
      <c r="G162" s="19">
        <v>146</v>
      </c>
      <c r="H162" s="19">
        <v>163</v>
      </c>
      <c r="I162" s="19"/>
      <c r="J162" s="60">
        <f>SUM(B162:H162)</f>
        <v>911</v>
      </c>
      <c r="K162" s="60">
        <f t="shared" si="49"/>
        <v>130.14285714285714</v>
      </c>
    </row>
    <row r="163" spans="1:11" x14ac:dyDescent="0.3">
      <c r="A163" s="4" t="s">
        <v>133</v>
      </c>
      <c r="B163" s="19"/>
      <c r="C163" s="19"/>
      <c r="D163" s="19">
        <v>25</v>
      </c>
      <c r="E163" s="19"/>
      <c r="F163" s="19"/>
      <c r="G163" s="19"/>
      <c r="H163" s="19"/>
      <c r="I163" s="19"/>
      <c r="J163" s="60">
        <f>SUM(B163:H163)</f>
        <v>25</v>
      </c>
      <c r="K163" s="60">
        <f t="shared" si="49"/>
        <v>3.5714285714285716</v>
      </c>
    </row>
    <row r="164" spans="1:11" ht="15" thickBot="1" x14ac:dyDescent="0.35">
      <c r="A164" s="1" t="s">
        <v>134</v>
      </c>
      <c r="B164" s="23">
        <f t="shared" ref="B164:I164" si="52">SUM(B162:B163)</f>
        <v>0</v>
      </c>
      <c r="C164" s="23">
        <f t="shared" si="52"/>
        <v>0</v>
      </c>
      <c r="D164" s="23">
        <f t="shared" si="52"/>
        <v>262</v>
      </c>
      <c r="E164" s="23">
        <f t="shared" si="52"/>
        <v>70</v>
      </c>
      <c r="F164" s="23">
        <f t="shared" si="52"/>
        <v>295</v>
      </c>
      <c r="G164" s="23">
        <f t="shared" si="52"/>
        <v>146</v>
      </c>
      <c r="H164" s="23">
        <f t="shared" si="52"/>
        <v>163</v>
      </c>
      <c r="I164" s="23">
        <f t="shared" si="52"/>
        <v>0</v>
      </c>
      <c r="J164" s="60">
        <f>SUM(B164:H164)</f>
        <v>936</v>
      </c>
      <c r="K164" s="60">
        <f t="shared" si="49"/>
        <v>133.71428571428572</v>
      </c>
    </row>
    <row r="165" spans="1:11" ht="15" thickTop="1" x14ac:dyDescent="0.3">
      <c r="A165" s="1"/>
      <c r="B165" s="26"/>
      <c r="C165" s="26"/>
      <c r="D165" s="26"/>
      <c r="E165" s="26"/>
      <c r="F165" s="26"/>
      <c r="G165" s="26"/>
      <c r="H165" s="26"/>
      <c r="I165" s="26"/>
      <c r="J165" s="60">
        <f>SUM(B165:H165)</f>
        <v>0</v>
      </c>
      <c r="K165" s="60">
        <f t="shared" si="49"/>
        <v>0</v>
      </c>
    </row>
    <row r="166" spans="1:11" x14ac:dyDescent="0.3">
      <c r="A166" s="1" t="s">
        <v>135</v>
      </c>
      <c r="B166" s="7"/>
      <c r="C166" s="7"/>
      <c r="D166" s="7"/>
      <c r="E166" s="7"/>
      <c r="F166" s="7"/>
      <c r="G166" s="7"/>
      <c r="H166" s="7"/>
      <c r="I166" s="7"/>
      <c r="J166" s="60">
        <f>SUM(B166:H166)</f>
        <v>0</v>
      </c>
      <c r="K166" s="60">
        <f t="shared" si="49"/>
        <v>0</v>
      </c>
    </row>
    <row r="167" spans="1:11" x14ac:dyDescent="0.3">
      <c r="A167" s="4" t="s">
        <v>136</v>
      </c>
      <c r="B167" s="19">
        <v>-8</v>
      </c>
      <c r="C167" s="19"/>
      <c r="D167" s="19"/>
      <c r="E167" s="19"/>
      <c r="F167" s="19">
        <v>27</v>
      </c>
      <c r="G167" s="19">
        <v>4</v>
      </c>
      <c r="H167" s="19">
        <v>5</v>
      </c>
      <c r="I167" s="19"/>
      <c r="J167" s="60">
        <f>SUM(B167:H167)</f>
        <v>28</v>
      </c>
      <c r="K167" s="60">
        <f t="shared" si="49"/>
        <v>4</v>
      </c>
    </row>
    <row r="168" spans="1:11" ht="15" thickBot="1" x14ac:dyDescent="0.35">
      <c r="A168" s="1" t="s">
        <v>137</v>
      </c>
      <c r="B168" s="23">
        <f t="shared" ref="B168:I168" si="53">SUM(B167)</f>
        <v>-8</v>
      </c>
      <c r="C168" s="23">
        <f t="shared" si="53"/>
        <v>0</v>
      </c>
      <c r="D168" s="23">
        <f t="shared" si="53"/>
        <v>0</v>
      </c>
      <c r="E168" s="23">
        <f t="shared" si="53"/>
        <v>0</v>
      </c>
      <c r="F168" s="23">
        <f>SUM(F167)</f>
        <v>27</v>
      </c>
      <c r="G168" s="23">
        <f t="shared" si="53"/>
        <v>4</v>
      </c>
      <c r="H168" s="23"/>
      <c r="I168" s="23">
        <f t="shared" si="53"/>
        <v>0</v>
      </c>
      <c r="J168" s="60">
        <f>SUM(B168:H168)</f>
        <v>23</v>
      </c>
      <c r="K168" s="60">
        <f t="shared" si="49"/>
        <v>3.2857142857142856</v>
      </c>
    </row>
    <row r="169" spans="1:11" ht="15" thickTop="1" x14ac:dyDescent="0.3">
      <c r="A169" s="1"/>
      <c r="B169" s="26"/>
      <c r="C169" s="26"/>
      <c r="D169" s="26"/>
      <c r="E169" s="26"/>
      <c r="F169" s="26"/>
      <c r="G169" s="26"/>
      <c r="H169" s="26"/>
      <c r="I169" s="26"/>
      <c r="J169" s="60">
        <f>SUM(B169:H169)</f>
        <v>0</v>
      </c>
      <c r="K169" s="60">
        <f t="shared" si="49"/>
        <v>0</v>
      </c>
    </row>
    <row r="170" spans="1:11" x14ac:dyDescent="0.3">
      <c r="A170" s="1" t="s">
        <v>138</v>
      </c>
      <c r="B170" s="7"/>
      <c r="C170" s="7"/>
      <c r="D170" s="7"/>
      <c r="E170" s="7"/>
      <c r="F170" s="7"/>
      <c r="G170" s="7"/>
      <c r="H170" s="7"/>
      <c r="I170" s="7"/>
      <c r="J170" s="60">
        <f>SUM(B170:H170)</f>
        <v>0</v>
      </c>
      <c r="K170" s="60">
        <f t="shared" si="49"/>
        <v>0</v>
      </c>
    </row>
    <row r="171" spans="1:11" ht="15" thickBot="1" x14ac:dyDescent="0.35">
      <c r="A171" s="1" t="s">
        <v>139</v>
      </c>
      <c r="B171" s="23">
        <v>0</v>
      </c>
      <c r="C171" s="23">
        <v>-18</v>
      </c>
      <c r="D171" s="23">
        <v>0</v>
      </c>
      <c r="E171" s="23">
        <v>-12</v>
      </c>
      <c r="F171" s="23">
        <v>0</v>
      </c>
      <c r="G171" s="23">
        <v>0</v>
      </c>
      <c r="H171" s="23">
        <v>0</v>
      </c>
      <c r="I171" s="23"/>
      <c r="J171" s="60">
        <f>SUM(B171:H171)</f>
        <v>-30</v>
      </c>
      <c r="K171" s="60">
        <f t="shared" si="49"/>
        <v>-4.2857142857142856</v>
      </c>
    </row>
    <row r="172" spans="1:11" ht="15" thickTop="1" x14ac:dyDescent="0.3">
      <c r="A172" s="4"/>
      <c r="B172" s="24"/>
      <c r="C172" s="24"/>
      <c r="D172" s="24"/>
      <c r="E172" s="24"/>
      <c r="F172" s="24"/>
      <c r="G172" s="24"/>
      <c r="H172" s="24"/>
      <c r="I172" s="24"/>
      <c r="J172" s="60">
        <f>SUM(B172:H172)</f>
        <v>0</v>
      </c>
      <c r="K172" s="60">
        <f t="shared" si="49"/>
        <v>0</v>
      </c>
    </row>
    <row r="173" spans="1:11" x14ac:dyDescent="0.3">
      <c r="A173" s="1" t="s">
        <v>140</v>
      </c>
      <c r="B173" s="7">
        <v>1065</v>
      </c>
      <c r="C173" s="7">
        <v>1602</v>
      </c>
      <c r="D173" s="7">
        <v>1594</v>
      </c>
      <c r="E173" s="42">
        <v>1167</v>
      </c>
      <c r="F173" s="42">
        <v>1310</v>
      </c>
      <c r="G173" s="42">
        <v>1539</v>
      </c>
      <c r="H173" s="42">
        <v>1566</v>
      </c>
      <c r="I173" s="42"/>
      <c r="J173" s="60">
        <f>SUM(B173:H173)</f>
        <v>9843</v>
      </c>
      <c r="K173" s="60">
        <f t="shared" si="49"/>
        <v>1406.1428571428571</v>
      </c>
    </row>
    <row r="174" spans="1:11" x14ac:dyDescent="0.3">
      <c r="A174" s="1" t="s">
        <v>141</v>
      </c>
      <c r="B174" s="7">
        <v>873</v>
      </c>
      <c r="C174" s="7">
        <v>1469</v>
      </c>
      <c r="D174" s="7">
        <v>1417</v>
      </c>
      <c r="E174" s="42">
        <v>949</v>
      </c>
      <c r="F174" s="42">
        <v>1204</v>
      </c>
      <c r="G174" s="42">
        <v>909</v>
      </c>
      <c r="H174" s="42">
        <v>1642</v>
      </c>
      <c r="I174" s="42"/>
      <c r="J174" s="60">
        <f>SUM(B174:H174)</f>
        <v>8463</v>
      </c>
      <c r="K174" s="60">
        <f t="shared" si="49"/>
        <v>1209</v>
      </c>
    </row>
    <row r="175" spans="1:11" x14ac:dyDescent="0.3">
      <c r="A175" s="1"/>
      <c r="B175" s="21"/>
      <c r="C175" s="21"/>
      <c r="D175" s="21"/>
      <c r="E175" s="42"/>
      <c r="F175" s="42"/>
      <c r="G175" s="42"/>
      <c r="H175" s="42"/>
      <c r="I175" s="42"/>
      <c r="J175" s="60">
        <f>SUM(B175:H175)</f>
        <v>0</v>
      </c>
      <c r="K175" s="60">
        <f t="shared" si="49"/>
        <v>0</v>
      </c>
    </row>
    <row r="176" spans="1:11" ht="15" thickBot="1" x14ac:dyDescent="0.35">
      <c r="A176" s="1" t="s">
        <v>142</v>
      </c>
      <c r="B176" s="23">
        <f t="shared" ref="B176:I176" si="54">SUM(B173-B174)</f>
        <v>192</v>
      </c>
      <c r="C176" s="23">
        <f t="shared" si="54"/>
        <v>133</v>
      </c>
      <c r="D176" s="23">
        <f t="shared" si="54"/>
        <v>177</v>
      </c>
      <c r="E176" s="23">
        <f t="shared" si="54"/>
        <v>218</v>
      </c>
      <c r="F176" s="23">
        <f t="shared" si="54"/>
        <v>106</v>
      </c>
      <c r="G176" s="23">
        <f t="shared" si="54"/>
        <v>630</v>
      </c>
      <c r="H176" s="23">
        <f t="shared" si="54"/>
        <v>-76</v>
      </c>
      <c r="I176" s="23">
        <f t="shared" si="54"/>
        <v>0</v>
      </c>
      <c r="J176" s="60">
        <f>SUM(B176:H176)</f>
        <v>1380</v>
      </c>
      <c r="K176" s="60">
        <f t="shared" si="49"/>
        <v>197.14285714285714</v>
      </c>
    </row>
    <row r="177" spans="1:11" ht="15" thickTop="1" x14ac:dyDescent="0.3">
      <c r="A177" s="1" t="s">
        <v>55</v>
      </c>
      <c r="B177" s="27">
        <v>96</v>
      </c>
      <c r="C177" s="21">
        <v>74</v>
      </c>
      <c r="D177" s="21">
        <v>89</v>
      </c>
      <c r="E177" s="7">
        <v>119</v>
      </c>
      <c r="F177" s="7">
        <v>129</v>
      </c>
      <c r="G177" s="7">
        <v>201</v>
      </c>
      <c r="H177" s="7">
        <v>64</v>
      </c>
      <c r="I177" s="7"/>
      <c r="J177" s="60">
        <f>SUM(B177:H177)</f>
        <v>772</v>
      </c>
      <c r="K177" s="60">
        <f t="shared" si="49"/>
        <v>110.28571428571429</v>
      </c>
    </row>
    <row r="178" spans="1:11" ht="15" thickBot="1" x14ac:dyDescent="0.35">
      <c r="A178" s="43" t="s">
        <v>143</v>
      </c>
      <c r="B178" s="44">
        <f t="shared" ref="B178:I178" si="55">SUM(B176-B177)</f>
        <v>96</v>
      </c>
      <c r="C178" s="44">
        <f t="shared" si="55"/>
        <v>59</v>
      </c>
      <c r="D178" s="44">
        <f t="shared" si="55"/>
        <v>88</v>
      </c>
      <c r="E178" s="44">
        <f t="shared" si="55"/>
        <v>99</v>
      </c>
      <c r="F178" s="45">
        <f t="shared" si="55"/>
        <v>-23</v>
      </c>
      <c r="G178" s="44">
        <f t="shared" si="55"/>
        <v>429</v>
      </c>
      <c r="H178" s="44">
        <f t="shared" si="55"/>
        <v>-140</v>
      </c>
      <c r="I178" s="44">
        <f t="shared" si="55"/>
        <v>0</v>
      </c>
      <c r="J178" s="60">
        <f>SUM(B178:H178)</f>
        <v>608</v>
      </c>
      <c r="K178" s="60">
        <f t="shared" si="49"/>
        <v>86.857142857142861</v>
      </c>
    </row>
    <row r="179" spans="1:11" ht="15" thickTop="1" x14ac:dyDescent="0.3">
      <c r="A179" s="1"/>
      <c r="B179" s="21"/>
      <c r="C179" s="21"/>
      <c r="D179" s="21"/>
      <c r="E179" s="7"/>
      <c r="F179" s="7"/>
      <c r="G179" s="7"/>
      <c r="H179" s="7"/>
      <c r="I179" s="7"/>
      <c r="J179" s="60">
        <f>SUM(B179:H179)</f>
        <v>0</v>
      </c>
      <c r="K179" s="60">
        <f t="shared" si="49"/>
        <v>0</v>
      </c>
    </row>
    <row r="180" spans="1:11" x14ac:dyDescent="0.3">
      <c r="A180" s="1" t="s">
        <v>144</v>
      </c>
      <c r="B180" s="7"/>
      <c r="C180" s="7"/>
      <c r="D180" s="7"/>
      <c r="E180" s="7"/>
      <c r="F180" s="7"/>
      <c r="G180" s="7"/>
      <c r="H180" s="7"/>
      <c r="I180" s="7"/>
      <c r="J180" s="60">
        <f>SUM(B180:H180)</f>
        <v>0</v>
      </c>
      <c r="K180" s="60">
        <f t="shared" si="49"/>
        <v>0</v>
      </c>
    </row>
    <row r="181" spans="1:11" ht="15" thickBot="1" x14ac:dyDescent="0.35">
      <c r="A181" s="4" t="s">
        <v>145</v>
      </c>
      <c r="B181" s="23">
        <v>2393</v>
      </c>
      <c r="C181" s="23">
        <v>5089</v>
      </c>
      <c r="D181" s="23">
        <v>3456</v>
      </c>
      <c r="E181" s="7">
        <v>973</v>
      </c>
      <c r="F181" s="7">
        <v>1109</v>
      </c>
      <c r="G181" s="7">
        <v>1613</v>
      </c>
      <c r="H181" s="7">
        <v>10876</v>
      </c>
      <c r="I181" s="7"/>
      <c r="J181" s="60">
        <f>SUM(B181:H181)</f>
        <v>25509</v>
      </c>
      <c r="K181" s="60">
        <f t="shared" si="49"/>
        <v>3644.1428571428573</v>
      </c>
    </row>
    <row r="182" spans="1:11" ht="15" thickTop="1" x14ac:dyDescent="0.3">
      <c r="A182" s="1"/>
      <c r="B182" s="26"/>
      <c r="C182" s="26"/>
      <c r="D182" s="26"/>
      <c r="E182" s="7"/>
      <c r="F182" s="7"/>
      <c r="G182" s="7"/>
      <c r="H182" s="7"/>
      <c r="I182" s="7"/>
      <c r="J182" s="60">
        <f>SUM(B182:H182)</f>
        <v>0</v>
      </c>
      <c r="K182" s="60">
        <f t="shared" si="49"/>
        <v>0</v>
      </c>
    </row>
    <row r="183" spans="1:11" x14ac:dyDescent="0.3">
      <c r="A183" s="4" t="s">
        <v>146</v>
      </c>
      <c r="B183" s="19">
        <v>672</v>
      </c>
      <c r="C183" s="19">
        <v>150</v>
      </c>
      <c r="D183" s="19">
        <v>417</v>
      </c>
      <c r="E183" s="19">
        <v>332</v>
      </c>
      <c r="F183" s="19">
        <v>241</v>
      </c>
      <c r="G183" s="19">
        <v>863</v>
      </c>
      <c r="H183" s="19">
        <v>280</v>
      </c>
      <c r="I183" s="19"/>
      <c r="J183" s="60">
        <f>SUM(B183:H183)</f>
        <v>2955</v>
      </c>
      <c r="K183" s="60">
        <f t="shared" si="49"/>
        <v>422.14285714285717</v>
      </c>
    </row>
    <row r="184" spans="1:11" x14ac:dyDescent="0.3">
      <c r="A184" s="4" t="s">
        <v>147</v>
      </c>
      <c r="B184" s="19">
        <v>1794</v>
      </c>
      <c r="C184" s="19">
        <v>7849</v>
      </c>
      <c r="D184" s="19">
        <v>3547</v>
      </c>
      <c r="E184" s="19">
        <v>851</v>
      </c>
      <c r="F184" s="19">
        <v>1322</v>
      </c>
      <c r="G184" s="19">
        <v>1806</v>
      </c>
      <c r="H184" s="19">
        <v>10853</v>
      </c>
      <c r="I184" s="19"/>
      <c r="J184" s="60">
        <f>SUM(B184:H184)</f>
        <v>28022</v>
      </c>
      <c r="K184" s="60">
        <f t="shared" si="49"/>
        <v>4003.1428571428573</v>
      </c>
    </row>
    <row r="185" spans="1:11" ht="15" thickBot="1" x14ac:dyDescent="0.35">
      <c r="A185" s="1" t="s">
        <v>148</v>
      </c>
      <c r="B185" s="23">
        <f t="shared" ref="B185:I185" si="56">SUM(B183:B184)</f>
        <v>2466</v>
      </c>
      <c r="C185" s="23">
        <f t="shared" si="56"/>
        <v>7999</v>
      </c>
      <c r="D185" s="23">
        <f t="shared" si="56"/>
        <v>3964</v>
      </c>
      <c r="E185" s="23">
        <f t="shared" si="56"/>
        <v>1183</v>
      </c>
      <c r="F185" s="23">
        <f t="shared" si="56"/>
        <v>1563</v>
      </c>
      <c r="G185" s="23">
        <f t="shared" si="56"/>
        <v>2669</v>
      </c>
      <c r="H185" s="23">
        <f t="shared" si="56"/>
        <v>11133</v>
      </c>
      <c r="I185" s="23">
        <f t="shared" si="56"/>
        <v>0</v>
      </c>
      <c r="J185" s="60">
        <f>SUM(B185:H185)</f>
        <v>30977</v>
      </c>
      <c r="K185" s="60">
        <f t="shared" si="49"/>
        <v>4425.2857142857147</v>
      </c>
    </row>
    <row r="186" spans="1:11" ht="15" thickTop="1" x14ac:dyDescent="0.3">
      <c r="A186" s="4" t="s">
        <v>149</v>
      </c>
      <c r="B186" s="24">
        <v>165</v>
      </c>
      <c r="C186" s="24">
        <v>283</v>
      </c>
      <c r="D186" s="24">
        <v>267</v>
      </c>
      <c r="E186" s="24">
        <v>107</v>
      </c>
      <c r="F186" s="24">
        <v>210</v>
      </c>
      <c r="G186" s="24">
        <v>501</v>
      </c>
      <c r="H186" s="24">
        <v>398</v>
      </c>
      <c r="I186" s="24"/>
      <c r="J186" s="60">
        <f>SUM(B186:H186)</f>
        <v>1931</v>
      </c>
      <c r="K186" s="60">
        <f t="shared" si="49"/>
        <v>275.85714285714283</v>
      </c>
    </row>
    <row r="187" spans="1:11" x14ac:dyDescent="0.3">
      <c r="A187" s="4" t="s">
        <v>150</v>
      </c>
      <c r="B187" s="19">
        <v>3</v>
      </c>
      <c r="C187" s="19">
        <v>171</v>
      </c>
      <c r="D187" s="19">
        <v>153</v>
      </c>
      <c r="E187" s="19">
        <v>5</v>
      </c>
      <c r="F187" s="19">
        <v>267</v>
      </c>
      <c r="G187" s="19">
        <v>125</v>
      </c>
      <c r="H187" s="19">
        <v>0</v>
      </c>
      <c r="I187" s="19">
        <v>0</v>
      </c>
      <c r="J187" s="60">
        <f>SUM(B187:H187)</f>
        <v>724</v>
      </c>
      <c r="K187" s="60">
        <f t="shared" si="49"/>
        <v>103.42857142857143</v>
      </c>
    </row>
    <row r="188" spans="1:11" ht="15" thickBot="1" x14ac:dyDescent="0.35">
      <c r="A188" s="1" t="s">
        <v>151</v>
      </c>
      <c r="B188" s="23">
        <f t="shared" ref="B188:F188" si="57">SUM(B186:B187)</f>
        <v>168</v>
      </c>
      <c r="C188" s="23">
        <f t="shared" si="57"/>
        <v>454</v>
      </c>
      <c r="D188" s="23">
        <f t="shared" si="57"/>
        <v>420</v>
      </c>
      <c r="E188" s="23">
        <f t="shared" si="57"/>
        <v>112</v>
      </c>
      <c r="F188" s="23">
        <f t="shared" si="57"/>
        <v>477</v>
      </c>
      <c r="G188" s="23">
        <f t="shared" ref="G188:I188" si="58">SUM(G186:G187)</f>
        <v>626</v>
      </c>
      <c r="H188" s="23">
        <f t="shared" si="58"/>
        <v>398</v>
      </c>
      <c r="I188" s="23">
        <f t="shared" si="58"/>
        <v>0</v>
      </c>
      <c r="J188" s="60">
        <f>SUM(B188:H188)</f>
        <v>2655</v>
      </c>
      <c r="K188" s="60">
        <f t="shared" si="49"/>
        <v>379.28571428571428</v>
      </c>
    </row>
    <row r="189" spans="1:11" ht="15" thickTop="1" x14ac:dyDescent="0.3">
      <c r="A189" s="30"/>
      <c r="B189" s="26"/>
      <c r="C189" s="26"/>
      <c r="D189" s="26"/>
      <c r="E189" s="26"/>
      <c r="F189" s="26"/>
      <c r="G189" s="26"/>
      <c r="H189" s="26"/>
      <c r="I189" s="26"/>
      <c r="J189" s="60">
        <f>SUM(B189:H189)</f>
        <v>0</v>
      </c>
      <c r="K189" s="60">
        <f t="shared" si="49"/>
        <v>0</v>
      </c>
    </row>
    <row r="190" spans="1:11" x14ac:dyDescent="0.3">
      <c r="A190" s="46" t="s">
        <v>152</v>
      </c>
      <c r="B190" s="21">
        <f t="shared" ref="B190:F190" si="59">SUM(B185-B188)</f>
        <v>2298</v>
      </c>
      <c r="C190" s="21">
        <f t="shared" si="59"/>
        <v>7545</v>
      </c>
      <c r="D190" s="21">
        <f t="shared" si="59"/>
        <v>3544</v>
      </c>
      <c r="E190" s="21">
        <f t="shared" si="59"/>
        <v>1071</v>
      </c>
      <c r="F190" s="21">
        <f t="shared" si="59"/>
        <v>1086</v>
      </c>
      <c r="G190" s="21">
        <f t="shared" ref="G190:I190" si="60">SUM(G185-G188)</f>
        <v>2043</v>
      </c>
      <c r="H190" s="21">
        <f t="shared" si="60"/>
        <v>10735</v>
      </c>
      <c r="I190" s="21">
        <f t="shared" si="60"/>
        <v>0</v>
      </c>
      <c r="J190" s="60">
        <f>SUM(B190:H190)</f>
        <v>28322</v>
      </c>
      <c r="K190" s="60">
        <f t="shared" si="49"/>
        <v>4046</v>
      </c>
    </row>
    <row r="191" spans="1:11" x14ac:dyDescent="0.3">
      <c r="A191" s="1"/>
      <c r="B191" s="7"/>
      <c r="C191" s="7"/>
      <c r="D191" s="7"/>
      <c r="E191" s="7"/>
      <c r="F191" s="7"/>
      <c r="G191" s="7"/>
      <c r="H191" s="7"/>
      <c r="I191" s="7"/>
      <c r="J191" s="60">
        <f>SUM(B191:H191)</f>
        <v>0</v>
      </c>
      <c r="K191" s="60">
        <f t="shared" si="49"/>
        <v>0</v>
      </c>
    </row>
    <row r="192" spans="1:11" x14ac:dyDescent="0.3">
      <c r="A192" s="1" t="s">
        <v>153</v>
      </c>
      <c r="B192" s="47">
        <f t="shared" ref="B192:I192" si="61">SUM(B190-B181)</f>
        <v>-95</v>
      </c>
      <c r="C192" s="47">
        <f t="shared" si="61"/>
        <v>2456</v>
      </c>
      <c r="D192" s="47">
        <f t="shared" si="61"/>
        <v>88</v>
      </c>
      <c r="E192" s="47">
        <f t="shared" si="61"/>
        <v>98</v>
      </c>
      <c r="F192" s="47">
        <f t="shared" si="61"/>
        <v>-23</v>
      </c>
      <c r="G192" s="47">
        <f t="shared" si="61"/>
        <v>430</v>
      </c>
      <c r="H192" s="47">
        <f t="shared" si="61"/>
        <v>-141</v>
      </c>
      <c r="I192" s="47">
        <f t="shared" si="61"/>
        <v>0</v>
      </c>
      <c r="J192" s="60">
        <f>SUM(B192:H192)</f>
        <v>2813</v>
      </c>
      <c r="K192" s="60">
        <f t="shared" si="49"/>
        <v>401.85714285714283</v>
      </c>
    </row>
    <row r="193" spans="1:11" x14ac:dyDescent="0.3">
      <c r="A193" s="1"/>
      <c r="B193" s="7"/>
      <c r="C193" s="7"/>
      <c r="D193" s="7"/>
      <c r="E193" s="7"/>
      <c r="F193" s="7"/>
      <c r="G193" s="7"/>
      <c r="H193" s="7"/>
      <c r="I193" s="7"/>
      <c r="J193" s="60">
        <f>SUM(B193:H193)</f>
        <v>0</v>
      </c>
      <c r="K193" s="60">
        <f t="shared" si="49"/>
        <v>0</v>
      </c>
    </row>
    <row r="194" spans="1:11" ht="15" thickBot="1" x14ac:dyDescent="0.35">
      <c r="A194" s="29" t="s">
        <v>154</v>
      </c>
      <c r="B194" s="23">
        <f>SUM(B73+B127+B146+B111+B73)</f>
        <v>537</v>
      </c>
      <c r="C194" s="23">
        <f>SUM(C73+C127+C146+C111+C73)</f>
        <v>0</v>
      </c>
      <c r="D194" s="23">
        <f>SUM(D73+D127+D146+D111+D73)</f>
        <v>607</v>
      </c>
      <c r="E194" s="23">
        <v>539</v>
      </c>
      <c r="F194" s="23">
        <v>619</v>
      </c>
      <c r="G194" s="23">
        <v>0</v>
      </c>
      <c r="H194" s="23">
        <v>717</v>
      </c>
      <c r="I194" s="23"/>
      <c r="J194" s="60">
        <f>SUM(B194:H194)</f>
        <v>3019</v>
      </c>
      <c r="K194" s="60">
        <f t="shared" si="49"/>
        <v>431.28571428571428</v>
      </c>
    </row>
    <row r="195" spans="1:11" ht="15" thickTop="1" x14ac:dyDescent="0.3">
      <c r="A195" s="30"/>
      <c r="B195" s="26"/>
      <c r="C195" s="26"/>
      <c r="D195" s="26"/>
      <c r="E195" s="26"/>
      <c r="F195" s="26"/>
      <c r="G195" s="26"/>
      <c r="H195" s="26"/>
      <c r="I195" s="26"/>
      <c r="J195" s="7"/>
      <c r="K195" s="8"/>
    </row>
    <row r="196" spans="1:11" x14ac:dyDescent="0.3">
      <c r="A196" s="4"/>
      <c r="B196" s="2" t="s">
        <v>3</v>
      </c>
      <c r="C196" s="2" t="s">
        <v>4</v>
      </c>
      <c r="D196" s="2" t="s">
        <v>5</v>
      </c>
      <c r="E196" s="2" t="s">
        <v>6</v>
      </c>
      <c r="F196" s="2" t="s">
        <v>7</v>
      </c>
      <c r="G196" s="2" t="s">
        <v>8</v>
      </c>
      <c r="H196" s="2" t="s">
        <v>9</v>
      </c>
      <c r="I196" s="2"/>
      <c r="J196" s="2"/>
      <c r="K196" s="8"/>
    </row>
    <row r="197" spans="1:11" x14ac:dyDescent="0.3">
      <c r="A197" s="1" t="s">
        <v>155</v>
      </c>
      <c r="B197" s="2"/>
      <c r="C197" s="2"/>
      <c r="D197" s="2"/>
      <c r="E197" s="2"/>
      <c r="F197" s="2"/>
      <c r="G197" s="2"/>
      <c r="H197" s="2"/>
      <c r="I197" s="2"/>
      <c r="J197" s="2"/>
      <c r="K197" s="8" t="s">
        <v>22</v>
      </c>
    </row>
    <row r="198" spans="1:11" x14ac:dyDescent="0.3">
      <c r="A198" s="4" t="s">
        <v>156</v>
      </c>
      <c r="B198" s="48">
        <f t="shared" ref="B198:F198" si="62">SUM(B190-B181)/B181</f>
        <v>-3.9699122440451318E-2</v>
      </c>
      <c r="C198" s="48">
        <f t="shared" si="62"/>
        <v>0.48260955000982514</v>
      </c>
      <c r="D198" s="48">
        <f t="shared" si="62"/>
        <v>2.5462962962962962E-2</v>
      </c>
      <c r="E198" s="48">
        <f t="shared" si="62"/>
        <v>0.10071942446043165</v>
      </c>
      <c r="F198" s="48">
        <f t="shared" si="62"/>
        <v>-2.0739404869251576E-2</v>
      </c>
      <c r="G198" s="48">
        <f t="shared" ref="G198:H198" si="63">SUM(G190-G181)/G181</f>
        <v>0.26658400495970241</v>
      </c>
      <c r="H198" s="50">
        <f t="shared" si="63"/>
        <v>-1.2964325119529239E-2</v>
      </c>
      <c r="I198" s="48"/>
      <c r="J198" s="2"/>
      <c r="K198" s="51">
        <f>SUM(B198:H198)/7</f>
        <v>0.11456758428052713</v>
      </c>
    </row>
    <row r="199" spans="1:11" x14ac:dyDescent="0.3">
      <c r="A199" s="4" t="s">
        <v>157</v>
      </c>
      <c r="B199" s="48">
        <f t="shared" ref="B199:H199" si="64">SUM(B183/B186)</f>
        <v>4.0727272727272723</v>
      </c>
      <c r="C199" s="48">
        <f t="shared" si="64"/>
        <v>0.53003533568904593</v>
      </c>
      <c r="D199" s="48">
        <f t="shared" si="64"/>
        <v>1.5617977528089888</v>
      </c>
      <c r="E199" s="48">
        <f t="shared" si="64"/>
        <v>3.1028037383177569</v>
      </c>
      <c r="F199" s="48">
        <f t="shared" si="64"/>
        <v>1.1476190476190475</v>
      </c>
      <c r="G199" s="48">
        <f t="shared" si="64"/>
        <v>1.7225548902195609</v>
      </c>
      <c r="H199" s="48">
        <f t="shared" si="64"/>
        <v>0.70351758793969854</v>
      </c>
      <c r="I199" s="48"/>
      <c r="J199" s="2"/>
      <c r="K199" s="51">
        <f t="shared" ref="K199:K205" si="65">SUM(B199:H199)/7</f>
        <v>1.8344365179030528</v>
      </c>
    </row>
    <row r="200" spans="1:11" x14ac:dyDescent="0.3">
      <c r="A200" s="4" t="s">
        <v>158</v>
      </c>
      <c r="B200" s="48">
        <f t="shared" ref="B200:H200" si="66">SUM(B188/B190)</f>
        <v>7.3107049608355096E-2</v>
      </c>
      <c r="C200" s="48">
        <f t="shared" si="66"/>
        <v>6.0172299536116636E-2</v>
      </c>
      <c r="D200" s="48">
        <f t="shared" si="66"/>
        <v>0.11851015801354402</v>
      </c>
      <c r="E200" s="48">
        <f t="shared" si="66"/>
        <v>0.10457516339869281</v>
      </c>
      <c r="F200" s="48">
        <f t="shared" si="66"/>
        <v>0.43922651933701656</v>
      </c>
      <c r="G200" s="48">
        <f t="shared" si="66"/>
        <v>0.30641213901125797</v>
      </c>
      <c r="H200" s="48">
        <f t="shared" si="66"/>
        <v>3.7074988355845363E-2</v>
      </c>
      <c r="I200" s="48"/>
      <c r="J200" s="2"/>
      <c r="K200" s="51">
        <f t="shared" si="65"/>
        <v>0.16272547389440409</v>
      </c>
    </row>
    <row r="201" spans="1:11" x14ac:dyDescent="0.3">
      <c r="A201" s="4" t="s">
        <v>159</v>
      </c>
      <c r="B201" s="48">
        <f t="shared" ref="B201:C201" si="67">SUM(B31/B33)</f>
        <v>0.49648382559774967</v>
      </c>
      <c r="C201" s="48">
        <f t="shared" si="67"/>
        <v>0.3233794610342316</v>
      </c>
      <c r="D201" s="48">
        <v>0</v>
      </c>
      <c r="E201" s="48">
        <f t="shared" ref="E201:H201" si="68">SUM(E31/E33)</f>
        <v>0.41569167240192706</v>
      </c>
      <c r="F201" s="48">
        <f t="shared" si="68"/>
        <v>0.48934659090909088</v>
      </c>
      <c r="G201" s="48">
        <f t="shared" si="68"/>
        <v>0.40674318507890961</v>
      </c>
      <c r="H201" s="48">
        <f t="shared" si="68"/>
        <v>0.44412811387900358</v>
      </c>
      <c r="I201" s="48"/>
      <c r="J201" s="2"/>
      <c r="K201" s="51">
        <f t="shared" si="65"/>
        <v>0.36796754984298746</v>
      </c>
    </row>
    <row r="202" spans="1:11" x14ac:dyDescent="0.3">
      <c r="A202" s="1"/>
      <c r="B202" s="2"/>
      <c r="C202" s="2"/>
      <c r="D202" s="2"/>
      <c r="E202" s="48"/>
      <c r="F202" s="48"/>
      <c r="G202" s="48"/>
      <c r="H202" s="48"/>
      <c r="I202" s="48"/>
      <c r="J202" s="2"/>
      <c r="K202" s="51"/>
    </row>
    <row r="203" spans="1:11" x14ac:dyDescent="0.3">
      <c r="A203" s="52" t="s">
        <v>160</v>
      </c>
      <c r="B203" s="49">
        <f t="shared" ref="B203:E203" si="69">SUM(B176/B173)</f>
        <v>0.18028169014084508</v>
      </c>
      <c r="C203" s="49">
        <f t="shared" si="69"/>
        <v>8.3021223470661668E-2</v>
      </c>
      <c r="D203" s="49">
        <f t="shared" si="69"/>
        <v>0.11104140526976161</v>
      </c>
      <c r="E203" s="49">
        <f t="shared" si="69"/>
        <v>0.1868037703513282</v>
      </c>
      <c r="F203" s="49">
        <f t="shared" ref="F203:H203" si="70">SUM(F176/F173)</f>
        <v>8.0916030534351147E-2</v>
      </c>
      <c r="G203" s="49">
        <f t="shared" si="70"/>
        <v>0.40935672514619881</v>
      </c>
      <c r="H203" s="50">
        <f t="shared" si="70"/>
        <v>-4.8531289910600253E-2</v>
      </c>
      <c r="I203" s="49"/>
      <c r="J203" s="53"/>
      <c r="K203" s="51">
        <f t="shared" si="65"/>
        <v>0.14326993642893518</v>
      </c>
    </row>
    <row r="204" spans="1:11" x14ac:dyDescent="0.3">
      <c r="A204" s="4" t="s">
        <v>161</v>
      </c>
      <c r="B204" s="49">
        <f t="shared" ref="B204:H204" si="71">SUM(B31/B39)</f>
        <v>0.47831978319783197</v>
      </c>
      <c r="C204" s="49">
        <f t="shared" si="71"/>
        <v>0.29038587311968606</v>
      </c>
      <c r="D204" s="49">
        <f t="shared" si="71"/>
        <v>0.22790697674418606</v>
      </c>
      <c r="E204" s="49">
        <f t="shared" si="71"/>
        <v>0.39658568614576495</v>
      </c>
      <c r="F204" s="49">
        <f t="shared" si="71"/>
        <v>0.4188449848024316</v>
      </c>
      <c r="G204" s="49">
        <f t="shared" si="71"/>
        <v>0.36818181818181817</v>
      </c>
      <c r="H204" s="49">
        <f t="shared" si="71"/>
        <v>0.39568801521876984</v>
      </c>
      <c r="I204" s="49"/>
      <c r="J204" s="53"/>
      <c r="K204" s="51">
        <f t="shared" si="65"/>
        <v>0.36798759105864132</v>
      </c>
    </row>
    <row r="205" spans="1:11" x14ac:dyDescent="0.3">
      <c r="A205" s="4" t="s">
        <v>162</v>
      </c>
      <c r="B205" s="49">
        <f t="shared" ref="B205:H205" si="72">SUM(B52/B39)</f>
        <v>0.86517615176151763</v>
      </c>
      <c r="C205" s="49">
        <f t="shared" si="72"/>
        <v>0.90255068672334859</v>
      </c>
      <c r="D205" s="49">
        <f t="shared" si="72"/>
        <v>0.88571428571428568</v>
      </c>
      <c r="E205" s="49">
        <f t="shared" si="72"/>
        <v>0.86474064346684176</v>
      </c>
      <c r="F205" s="49">
        <f t="shared" si="72"/>
        <v>0.93009118541033431</v>
      </c>
      <c r="G205" s="49">
        <f t="shared" si="72"/>
        <v>0.59025974025974026</v>
      </c>
      <c r="H205" s="49">
        <f t="shared" si="72"/>
        <v>1.0488268864933419</v>
      </c>
      <c r="I205" s="49"/>
      <c r="J205" s="53"/>
      <c r="K205" s="51">
        <f t="shared" si="65"/>
        <v>0.86962279711848722</v>
      </c>
    </row>
    <row r="206" spans="1:11" x14ac:dyDescent="0.3">
      <c r="A206" s="4" t="s">
        <v>163</v>
      </c>
      <c r="B206" s="54">
        <f t="shared" ref="B206:E206" si="73">SUM(B39/B19)*1000</f>
        <v>1336.9565217391303</v>
      </c>
      <c r="C206" s="54">
        <f t="shared" si="73"/>
        <v>1769.6759259259259</v>
      </c>
      <c r="D206" s="54">
        <f t="shared" si="73"/>
        <v>2608.3188908145585</v>
      </c>
      <c r="E206" s="54">
        <f t="shared" si="73"/>
        <v>2563.9730639730642</v>
      </c>
      <c r="F206" s="54">
        <f t="shared" ref="F206" si="74">SUM(F39/F19)*1000</f>
        <v>1631.9444444444443</v>
      </c>
      <c r="G206" s="54">
        <f t="shared" ref="G206:H206" si="75">SUM(G39/G19)*1000</f>
        <v>1248.9862124898621</v>
      </c>
      <c r="H206" s="54">
        <f t="shared" si="75"/>
        <v>2105.4739652870494</v>
      </c>
      <c r="I206" s="54"/>
      <c r="J206" s="53"/>
      <c r="K206" s="55">
        <f>SUM(B206:H207)/7</f>
        <v>1916.7077135947015</v>
      </c>
    </row>
    <row r="207" spans="1:11" x14ac:dyDescent="0.3">
      <c r="A207" s="4" t="s">
        <v>164</v>
      </c>
      <c r="B207" s="54">
        <f t="shared" ref="B207:E207" si="76">SUM(B176/B19)*100</f>
        <v>17.391304347826086</v>
      </c>
      <c r="C207" s="54">
        <f t="shared" si="76"/>
        <v>15.393518518518517</v>
      </c>
      <c r="D207" s="56">
        <f t="shared" si="76"/>
        <v>30.675909878682845</v>
      </c>
      <c r="E207" s="54">
        <f t="shared" si="76"/>
        <v>36.700336700336699</v>
      </c>
      <c r="F207" s="54">
        <f t="shared" ref="F207" si="77">SUM(F176/F19)*100</f>
        <v>10.515873015873016</v>
      </c>
      <c r="G207" s="54">
        <f t="shared" ref="G207:H207" si="78">SUM(G176/G19)*100</f>
        <v>51.094890510948908</v>
      </c>
      <c r="H207" s="57">
        <f t="shared" si="78"/>
        <v>-10.146862483311081</v>
      </c>
      <c r="I207" s="54"/>
      <c r="J207" s="53"/>
      <c r="K207" s="55">
        <f t="shared" ref="K207:K209" si="79">SUM(B207:H208)/7</f>
        <v>698.97032538225369</v>
      </c>
    </row>
    <row r="208" spans="1:11" x14ac:dyDescent="0.3">
      <c r="A208" s="4" t="s">
        <v>165</v>
      </c>
      <c r="B208" s="54">
        <f t="shared" ref="B208:E208" si="80">SUM(B31/B19)*1000</f>
        <v>639.49275362318838</v>
      </c>
      <c r="C208" s="54">
        <f t="shared" si="80"/>
        <v>513.8888888888888</v>
      </c>
      <c r="D208" s="54">
        <f t="shared" si="80"/>
        <v>594.45407279029462</v>
      </c>
      <c r="E208" s="54">
        <f t="shared" si="80"/>
        <v>1016.8350168350169</v>
      </c>
      <c r="F208" s="54">
        <f t="shared" ref="F208" si="81">SUM(F31/F19)*1000</f>
        <v>683.53174603174602</v>
      </c>
      <c r="G208" s="54">
        <f t="shared" ref="G208:H208" si="82">SUM(G31/G19)*1000</f>
        <v>459.85401459854012</v>
      </c>
      <c r="H208" s="54">
        <f t="shared" si="82"/>
        <v>833.11081441922568</v>
      </c>
      <c r="I208" s="54"/>
      <c r="J208" s="53"/>
      <c r="K208" s="55">
        <f t="shared" si="79"/>
        <v>717.34408501262112</v>
      </c>
    </row>
    <row r="209" spans="1:11" x14ac:dyDescent="0.3">
      <c r="A209" s="4" t="s">
        <v>166</v>
      </c>
      <c r="B209" s="54">
        <f t="shared" ref="B209:H209" si="83">SUM(B24/B19)*100</f>
        <v>40.126811594202898</v>
      </c>
      <c r="C209" s="54">
        <f t="shared" si="83"/>
        <v>62.152777777777779</v>
      </c>
      <c r="D209" s="54">
        <f t="shared" si="83"/>
        <v>45.233968804159446</v>
      </c>
      <c r="E209" s="54">
        <f t="shared" si="83"/>
        <v>43.939393939393938</v>
      </c>
      <c r="F209" s="54">
        <f t="shared" si="83"/>
        <v>39.880952380952387</v>
      </c>
      <c r="G209" s="54">
        <f t="shared" si="83"/>
        <v>7.785888077858881</v>
      </c>
      <c r="H209" s="54">
        <f t="shared" si="83"/>
        <v>41.121495327102799</v>
      </c>
      <c r="I209" s="54"/>
      <c r="J209" s="53"/>
      <c r="K209" s="55">
        <f t="shared" si="79"/>
        <v>40.313327229047538</v>
      </c>
    </row>
    <row r="210" spans="1:11" x14ac:dyDescent="0.3">
      <c r="A210" s="4" t="s">
        <v>167</v>
      </c>
      <c r="B210" s="49">
        <f>SUM(B194/B39)</f>
        <v>0.36382113821138212</v>
      </c>
      <c r="C210" s="49" t="s">
        <v>66</v>
      </c>
      <c r="D210" s="49">
        <f t="shared" ref="D210" si="84">SUM(D194/D39)</f>
        <v>0.40332225913621261</v>
      </c>
      <c r="E210" s="49">
        <f t="shared" ref="E210:H210" si="85">SUM(E194/E39)</f>
        <v>0.35390676296782664</v>
      </c>
      <c r="F210" s="49">
        <f t="shared" si="85"/>
        <v>0.37629179331306989</v>
      </c>
      <c r="G210" s="49">
        <f t="shared" si="85"/>
        <v>0</v>
      </c>
      <c r="H210" s="49">
        <f t="shared" si="85"/>
        <v>0.45466074825618263</v>
      </c>
      <c r="I210" s="49"/>
      <c r="J210" s="53"/>
      <c r="K210" s="51">
        <f>SUM(B210:H210)/7</f>
        <v>0.27885752884066767</v>
      </c>
    </row>
    <row r="211" spans="1:11" x14ac:dyDescent="0.3">
      <c r="A211" s="4" t="s">
        <v>168</v>
      </c>
      <c r="B211" s="49">
        <f>SUM(B194/B31)</f>
        <v>0.76062322946175642</v>
      </c>
      <c r="C211" s="49" t="s">
        <v>66</v>
      </c>
      <c r="D211" s="49">
        <f t="shared" ref="D211" si="86">SUM(D194/D31)</f>
        <v>1.7696793002915452</v>
      </c>
      <c r="E211" s="49">
        <f>SUM(E194/E31)</f>
        <v>0.89238410596026485</v>
      </c>
      <c r="F211" s="49">
        <f>SUM(F194/F31)</f>
        <v>0.89840348330914366</v>
      </c>
      <c r="G211" s="49">
        <f t="shared" ref="G211:H211" si="87">SUM(G194/G96)</f>
        <v>0</v>
      </c>
      <c r="H211" s="49">
        <f t="shared" si="87"/>
        <v>1.1030769230769231</v>
      </c>
      <c r="I211" s="49"/>
      <c r="J211" s="53"/>
      <c r="K211" s="51">
        <f t="shared" ref="K211:K224" si="88">SUM(B211:H211)/7</f>
        <v>0.77488100601423326</v>
      </c>
    </row>
    <row r="212" spans="1:11" x14ac:dyDescent="0.3">
      <c r="A212" s="4" t="s">
        <v>169</v>
      </c>
      <c r="B212" s="49">
        <f t="shared" ref="B212:H212" si="89">SUM(B174/B31)</f>
        <v>1.2365439093484418</v>
      </c>
      <c r="C212" s="49">
        <f t="shared" si="89"/>
        <v>3.3085585585585586</v>
      </c>
      <c r="D212" s="49">
        <f t="shared" si="89"/>
        <v>4.1311953352769679</v>
      </c>
      <c r="E212" s="49">
        <f t="shared" si="89"/>
        <v>1.5711920529801324</v>
      </c>
      <c r="F212" s="49">
        <f t="shared" si="89"/>
        <v>1.7474600870827286</v>
      </c>
      <c r="G212" s="49">
        <f t="shared" si="89"/>
        <v>1.6031746031746033</v>
      </c>
      <c r="H212" s="49">
        <f t="shared" si="89"/>
        <v>2.6314102564102564</v>
      </c>
      <c r="I212" s="49"/>
      <c r="J212" s="53"/>
      <c r="K212" s="51">
        <f t="shared" si="88"/>
        <v>2.3185049718330979</v>
      </c>
    </row>
    <row r="213" spans="1:11" x14ac:dyDescent="0.3">
      <c r="A213" s="4" t="s">
        <v>170</v>
      </c>
      <c r="B213" s="49">
        <f t="shared" ref="B213:H213" si="90">SUM(B24/B39)</f>
        <v>0.30013550135501355</v>
      </c>
      <c r="C213" s="49">
        <f t="shared" si="90"/>
        <v>0.35120994113799869</v>
      </c>
      <c r="D213" s="49">
        <f t="shared" si="90"/>
        <v>0.17342192691029901</v>
      </c>
      <c r="E213" s="49">
        <f t="shared" si="90"/>
        <v>0.17137229152987524</v>
      </c>
      <c r="F213" s="49">
        <f t="shared" si="90"/>
        <v>0.24437689969604864</v>
      </c>
      <c r="G213" s="49">
        <f t="shared" si="90"/>
        <v>6.2337662337662338E-2</v>
      </c>
      <c r="H213" s="49">
        <f t="shared" si="90"/>
        <v>0.19530754597336716</v>
      </c>
      <c r="I213" s="49"/>
      <c r="J213" s="53"/>
      <c r="K213" s="51">
        <f t="shared" si="88"/>
        <v>0.21402310984860923</v>
      </c>
    </row>
    <row r="214" spans="1:11" x14ac:dyDescent="0.3">
      <c r="A214" s="4" t="s">
        <v>171</v>
      </c>
      <c r="B214" s="49">
        <f t="shared" ref="B214:F214" si="91">SUM(B108/B39)</f>
        <v>0.12601626016260162</v>
      </c>
      <c r="C214" s="49">
        <f t="shared" si="91"/>
        <v>0.17789404839764553</v>
      </c>
      <c r="D214" s="49">
        <f t="shared" si="91"/>
        <v>0.42458471760797339</v>
      </c>
      <c r="E214" s="49">
        <f t="shared" si="91"/>
        <v>0.37229152987524622</v>
      </c>
      <c r="F214" s="49">
        <f t="shared" si="91"/>
        <v>0.12158054711246201</v>
      </c>
      <c r="G214" s="49">
        <f t="shared" ref="G214:H214" si="92">SUM(G99/G39)</f>
        <v>0.35259740259740258</v>
      </c>
      <c r="H214" s="49">
        <f t="shared" si="92"/>
        <v>0.18706404565630944</v>
      </c>
      <c r="I214" s="49"/>
      <c r="J214" s="53"/>
      <c r="K214" s="51">
        <f t="shared" si="88"/>
        <v>0.25171836448709156</v>
      </c>
    </row>
    <row r="215" spans="1:11" x14ac:dyDescent="0.3">
      <c r="A215" s="4" t="s">
        <v>172</v>
      </c>
      <c r="B215" s="49">
        <f t="shared" ref="B215:D215" si="93">SUM(B99/B39)</f>
        <v>0.11720867208672087</v>
      </c>
      <c r="C215" s="49">
        <f t="shared" si="93"/>
        <v>0.17789404839764553</v>
      </c>
      <c r="D215" s="49">
        <f t="shared" si="93"/>
        <v>0.19867109634551494</v>
      </c>
      <c r="E215" s="49">
        <f t="shared" ref="E215" si="94">SUM(E99/E39)</f>
        <v>0.26657912015758373</v>
      </c>
      <c r="F215" s="49">
        <f t="shared" ref="F215:H215" si="95">SUM(F99/F39)</f>
        <v>0.11732522796352583</v>
      </c>
      <c r="G215" s="49">
        <f t="shared" si="95"/>
        <v>0.35259740259740258</v>
      </c>
      <c r="H215" s="49">
        <f t="shared" si="95"/>
        <v>0.18706404565630944</v>
      </c>
      <c r="I215" s="49"/>
      <c r="J215" s="53"/>
      <c r="K215" s="51">
        <f t="shared" si="88"/>
        <v>0.20247708760067185</v>
      </c>
    </row>
    <row r="216" spans="1:11" x14ac:dyDescent="0.3">
      <c r="A216" s="4" t="s">
        <v>173</v>
      </c>
      <c r="B216" s="49">
        <f t="shared" ref="B216:D216" si="96">SUM(B99/B31)</f>
        <v>0.24504249291784702</v>
      </c>
      <c r="C216" s="49">
        <f t="shared" si="96"/>
        <v>0.61261261261261257</v>
      </c>
      <c r="D216" s="49">
        <f t="shared" si="96"/>
        <v>0.8717201166180758</v>
      </c>
      <c r="E216" s="49">
        <f t="shared" ref="E216" si="97">SUM(E99/E31)</f>
        <v>0.67218543046357615</v>
      </c>
      <c r="F216" s="49">
        <f t="shared" ref="F216:H216" si="98">SUM(F99/F31)</f>
        <v>0.28011611030478956</v>
      </c>
      <c r="G216" s="49">
        <f t="shared" si="98"/>
        <v>0.95767195767195767</v>
      </c>
      <c r="H216" s="49">
        <f t="shared" si="98"/>
        <v>0.47275641025641024</v>
      </c>
      <c r="I216" s="49"/>
      <c r="J216" s="53"/>
      <c r="K216" s="51">
        <f t="shared" si="88"/>
        <v>0.58744359012075265</v>
      </c>
    </row>
    <row r="217" spans="1:11" x14ac:dyDescent="0.3">
      <c r="A217" s="4" t="s">
        <v>174</v>
      </c>
      <c r="B217" s="49">
        <f t="shared" ref="B217:H217" si="99">SUM(B91/B70)</f>
        <v>7.1100917431192664E-2</v>
      </c>
      <c r="C217" s="49">
        <f t="shared" si="99"/>
        <v>0.62267657992565051</v>
      </c>
      <c r="D217" s="49">
        <f t="shared" si="99"/>
        <v>0.32950191570881227</v>
      </c>
      <c r="E217" s="49">
        <f t="shared" si="99"/>
        <v>0.32183908045977011</v>
      </c>
      <c r="F217" s="49">
        <f t="shared" si="99"/>
        <v>0.33167082294264338</v>
      </c>
      <c r="G217" s="49">
        <f t="shared" si="99"/>
        <v>0.79166666666666663</v>
      </c>
      <c r="H217" s="49">
        <f t="shared" si="99"/>
        <v>0.21753246753246752</v>
      </c>
      <c r="I217" s="49"/>
      <c r="J217" s="53"/>
      <c r="K217" s="51">
        <f t="shared" si="88"/>
        <v>0.38371263580960047</v>
      </c>
    </row>
    <row r="218" spans="1:11" x14ac:dyDescent="0.3">
      <c r="A218" s="4" t="s">
        <v>175</v>
      </c>
      <c r="B218" s="49">
        <f t="shared" ref="B218:H218" si="100">SUM(B135/B39)</f>
        <v>0.27506775067750677</v>
      </c>
      <c r="C218" s="49">
        <f t="shared" si="100"/>
        <v>7.0634401569653366E-2</v>
      </c>
      <c r="D218" s="49">
        <f t="shared" si="100"/>
        <v>0.37275747508305646</v>
      </c>
      <c r="E218" s="49">
        <f t="shared" si="100"/>
        <v>0.33749179251477346</v>
      </c>
      <c r="F218" s="49">
        <f t="shared" si="100"/>
        <v>0.33799392097264436</v>
      </c>
      <c r="G218" s="49">
        <f t="shared" si="100"/>
        <v>0.30194805194805197</v>
      </c>
      <c r="H218" s="49">
        <f t="shared" si="100"/>
        <v>0.32213062777425494</v>
      </c>
      <c r="I218" s="49"/>
      <c r="J218" s="53"/>
      <c r="K218" s="51">
        <f t="shared" si="88"/>
        <v>0.28828914579142018</v>
      </c>
    </row>
    <row r="219" spans="1:11" x14ac:dyDescent="0.3">
      <c r="A219" s="4" t="s">
        <v>176</v>
      </c>
      <c r="B219" s="49">
        <f t="shared" ref="B219:H219" si="101">SUM(B135/B31)</f>
        <v>0.57507082152974509</v>
      </c>
      <c r="C219" s="49">
        <f t="shared" si="101"/>
        <v>0.24324324324324326</v>
      </c>
      <c r="D219" s="49">
        <f t="shared" si="101"/>
        <v>1.6355685131195334</v>
      </c>
      <c r="E219" s="49">
        <f t="shared" si="101"/>
        <v>0.85099337748344372</v>
      </c>
      <c r="F219" s="49">
        <f t="shared" si="101"/>
        <v>0.80696661828737304</v>
      </c>
      <c r="G219" s="49">
        <f t="shared" si="101"/>
        <v>0.82010582010582012</v>
      </c>
      <c r="H219" s="49">
        <f t="shared" si="101"/>
        <v>0.8141025641025641</v>
      </c>
      <c r="I219" s="49"/>
      <c r="J219" s="53"/>
      <c r="K219" s="51">
        <f t="shared" si="88"/>
        <v>0.82086442255310321</v>
      </c>
    </row>
    <row r="220" spans="1:11" x14ac:dyDescent="0.3">
      <c r="A220" s="22" t="s">
        <v>177</v>
      </c>
      <c r="B220" s="48">
        <f>SUM(B127/B39)</f>
        <v>0.2032520325203252</v>
      </c>
      <c r="C220" s="48" t="s">
        <v>66</v>
      </c>
      <c r="D220" s="48">
        <f t="shared" ref="D220" si="102">SUM(D127/D39)</f>
        <v>0.15614617940199335</v>
      </c>
      <c r="E220" s="48">
        <f t="shared" ref="E220" si="103">SUM(E127/E39)</f>
        <v>0.15167432698621142</v>
      </c>
      <c r="F220" s="48">
        <f t="shared" ref="F220:H220" si="104">SUM(F127/F39)</f>
        <v>0.19392097264437691</v>
      </c>
      <c r="G220" s="48">
        <f t="shared" si="104"/>
        <v>0</v>
      </c>
      <c r="H220" s="48">
        <f t="shared" si="104"/>
        <v>0.19657577679137603</v>
      </c>
      <c r="I220" s="48"/>
      <c r="J220" s="48"/>
      <c r="K220" s="51">
        <f t="shared" si="88"/>
        <v>0.12879561262061184</v>
      </c>
    </row>
    <row r="221" spans="1:11" x14ac:dyDescent="0.3">
      <c r="A221" s="4" t="s">
        <v>178</v>
      </c>
      <c r="B221" s="49">
        <f t="shared" ref="B221:D221" si="105">SUM(B147/B39)</f>
        <v>0.16395663956639567</v>
      </c>
      <c r="C221" s="49">
        <f t="shared" si="105"/>
        <v>0.12034009156311315</v>
      </c>
      <c r="D221" s="49">
        <f t="shared" si="105"/>
        <v>0.19136212624584717</v>
      </c>
      <c r="E221" s="49">
        <f t="shared" ref="E221:H221" si="106">SUM(E147/E39)</f>
        <v>0.16743269862114249</v>
      </c>
      <c r="F221" s="49">
        <f t="shared" si="106"/>
        <v>0.24498480243161094</v>
      </c>
      <c r="G221" s="49">
        <f t="shared" si="106"/>
        <v>0.16883116883116883</v>
      </c>
      <c r="H221" s="49">
        <f t="shared" si="106"/>
        <v>0.36017755231452125</v>
      </c>
      <c r="I221" s="49"/>
      <c r="J221" s="53"/>
      <c r="K221" s="51">
        <f t="shared" si="88"/>
        <v>0.20244072565339993</v>
      </c>
    </row>
    <row r="222" spans="1:11" x14ac:dyDescent="0.3">
      <c r="A222" s="4" t="s">
        <v>179</v>
      </c>
      <c r="B222" s="49">
        <f t="shared" ref="B222:D222" si="107">SUM(B147/B31)</f>
        <v>0.34277620396600567</v>
      </c>
      <c r="C222" s="49">
        <f t="shared" si="107"/>
        <v>0.4144144144144144</v>
      </c>
      <c r="D222" s="49">
        <f t="shared" si="107"/>
        <v>0.83965014577259478</v>
      </c>
      <c r="E222" s="49">
        <f t="shared" ref="E222:H222" si="108">SUM(E147/E31)</f>
        <v>0.42218543046357615</v>
      </c>
      <c r="F222" s="49">
        <f t="shared" si="108"/>
        <v>0.58490566037735847</v>
      </c>
      <c r="G222" s="49">
        <f t="shared" si="108"/>
        <v>0.4585537918871252</v>
      </c>
      <c r="H222" s="49">
        <f t="shared" si="108"/>
        <v>0.91025641025641024</v>
      </c>
      <c r="I222" s="49"/>
      <c r="J222" s="53"/>
      <c r="K222" s="51">
        <f t="shared" si="88"/>
        <v>0.56753457959106923</v>
      </c>
    </row>
    <row r="223" spans="1:11" x14ac:dyDescent="0.3">
      <c r="A223" s="58" t="s">
        <v>180</v>
      </c>
      <c r="B223" s="49">
        <f t="shared" ref="B223:D223" si="109">SUM(B158/B39)</f>
        <v>8.7398373983739841E-2</v>
      </c>
      <c r="C223" s="49">
        <f t="shared" si="109"/>
        <v>0</v>
      </c>
      <c r="D223" s="49">
        <f t="shared" si="109"/>
        <v>1.9269102990033222E-2</v>
      </c>
      <c r="E223" s="49">
        <f t="shared" ref="E223" si="110">SUM(E158/E39)</f>
        <v>4.2678923177938283E-2</v>
      </c>
      <c r="F223" s="49">
        <f t="shared" ref="F223:H223" si="111">SUM(F158/F39)</f>
        <v>6.4437689969604861E-2</v>
      </c>
      <c r="G223" s="49">
        <f t="shared" si="111"/>
        <v>0</v>
      </c>
      <c r="H223" s="49">
        <f t="shared" si="111"/>
        <v>2.8535193405199746E-2</v>
      </c>
      <c r="I223" s="49"/>
      <c r="J223" s="53"/>
      <c r="K223" s="51">
        <f t="shared" si="88"/>
        <v>3.4617040503787992E-2</v>
      </c>
    </row>
    <row r="224" spans="1:11" x14ac:dyDescent="0.3">
      <c r="A224" s="58" t="s">
        <v>181</v>
      </c>
      <c r="B224" s="49">
        <f t="shared" ref="B224:D224" si="112">SUM(B46/B31)</f>
        <v>0</v>
      </c>
      <c r="C224" s="49">
        <f t="shared" si="112"/>
        <v>0.21396396396396397</v>
      </c>
      <c r="D224" s="49">
        <f t="shared" si="112"/>
        <v>6.7055393586005832E-2</v>
      </c>
      <c r="E224" s="49">
        <f t="shared" ref="E224" si="113">SUM(E46/E31)</f>
        <v>0.13245033112582782</v>
      </c>
      <c r="F224" s="49">
        <f t="shared" ref="F224:H224" si="114">SUM(F46/F31)</f>
        <v>0.15384615384615385</v>
      </c>
      <c r="G224" s="49">
        <f t="shared" si="114"/>
        <v>0</v>
      </c>
      <c r="H224" s="49">
        <f t="shared" si="114"/>
        <v>9.2948717948717952E-2</v>
      </c>
      <c r="I224" s="49"/>
      <c r="J224" s="53"/>
      <c r="K224" s="51">
        <f t="shared" si="88"/>
        <v>9.4323508638667078E-2</v>
      </c>
    </row>
    <row r="225" spans="1:11" x14ac:dyDescent="0.3">
      <c r="A225" s="58"/>
      <c r="B225" s="5"/>
      <c r="C225" s="5"/>
      <c r="D225" s="5"/>
      <c r="E225" s="5"/>
      <c r="F225" s="5"/>
      <c r="G225" s="5"/>
      <c r="H225" s="5"/>
      <c r="I225" s="5"/>
      <c r="J225" s="2"/>
      <c r="K225" s="2"/>
    </row>
    <row r="226" spans="1:11" x14ac:dyDescent="0.3">
      <c r="A226" s="4" t="s">
        <v>182</v>
      </c>
      <c r="B226" s="5"/>
      <c r="C226" s="5"/>
      <c r="D226" s="5"/>
      <c r="E226" s="5"/>
      <c r="F226" s="5"/>
      <c r="G226" s="5"/>
      <c r="H226" s="5"/>
      <c r="I226" s="5"/>
      <c r="J226" s="2"/>
      <c r="K226" s="2"/>
    </row>
    <row r="227" spans="1:11" x14ac:dyDescent="0.3">
      <c r="A227" s="4" t="s">
        <v>183</v>
      </c>
      <c r="B227" s="5"/>
      <c r="C227" s="5"/>
      <c r="D227" s="5"/>
      <c r="E227" s="5"/>
      <c r="F227" s="5"/>
      <c r="G227" s="5"/>
      <c r="H227" s="5"/>
      <c r="I227" s="5"/>
      <c r="J227" s="2"/>
      <c r="K227" s="2"/>
    </row>
    <row r="228" spans="1:11" x14ac:dyDescent="0.3">
      <c r="A228" s="4" t="s">
        <v>184</v>
      </c>
      <c r="B228" s="5"/>
      <c r="C228" s="5"/>
      <c r="D228" s="5"/>
      <c r="E228" s="5"/>
      <c r="F228" s="5"/>
      <c r="G228" s="5"/>
      <c r="H228" s="5"/>
      <c r="I228" s="5"/>
      <c r="J228" s="2"/>
      <c r="K228" s="2"/>
    </row>
  </sheetData>
  <phoneticPr fontId="6" type="noConversion"/>
  <pageMargins left="0.7" right="0.7" top="0.75" bottom="0.75" header="0.3" footer="0.3"/>
  <ignoredErrors>
    <ignoredError sqref="J18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 Topp</dc:creator>
  <cp:lastModifiedBy>Des Topp</cp:lastModifiedBy>
  <dcterms:created xsi:type="dcterms:W3CDTF">2024-06-20T05:49:18Z</dcterms:created>
  <dcterms:modified xsi:type="dcterms:W3CDTF">2024-06-20T21:16:10Z</dcterms:modified>
</cp:coreProperties>
</file>